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ad674543f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1996797557524bcb"/>
    <x:sheet xmlns:r="http://schemas.openxmlformats.org/officeDocument/2006/relationships" name="Premissas" sheetId="2" r:id="R2594e44f45c9478d"/>
    <x:sheet xmlns:r="http://schemas.openxmlformats.org/officeDocument/2006/relationships" name="Medidas" sheetId="3" r:id="R3ee2542180754f96"/>
    <x:sheet xmlns:r="http://schemas.openxmlformats.org/officeDocument/2006/relationships" name="Componentes" sheetId="4" r:id="R88403a92173942f0"/>
    <x:sheet xmlns:r="http://schemas.openxmlformats.org/officeDocument/2006/relationships" name="Operacao" sheetId="5" r:id="Ree2916f5bf624437"/>
    <x:sheet xmlns:r="http://schemas.openxmlformats.org/officeDocument/2006/relationships" name="Lotes" sheetId="6" r:id="R89bd70362d8d4cda"/>
    <x:sheet xmlns:r="http://schemas.openxmlformats.org/officeDocument/2006/relationships" name="Fontes" sheetId="7" r:id="R937d44a7244344ab"/>
    <x:sheet xmlns:r="http://schemas.openxmlformats.org/officeDocument/2006/relationships" name="Clima" sheetId="8" r:id="Rdcacb889c2ef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#,##0.00;(#,##0.00);&quot;-&quot;"/>
    <x:numFmt numFmtId="202" formatCode="0.0%"/>
    <x:numFmt numFmtId="203" formatCode="0.0000"/>
    <x:numFmt numFmtId="204" formatCode="0.000 &quot;USD/kWh&quot;"/>
    <x:numFmt numFmtId="205" formatCode="&quot;US$ &quot;#,##0;(&quot;US$ &quot;#,##0);&quot;-&quot;"/>
  </x:numFmts>
  <x:fonts count="9">
    <x:font>
      <x:sz val="11"/>
      <x:name val="Carlito"/>
    </x:font>
    <x:font>
      <x:sz val="10"/>
      <x:color rgb="FF222D28"/>
      <x:name val="Arial"/>
    </x:font>
    <x:font>
      <x:b/>
      <x:sz val="16"/>
      <x:color rgb="FF163D35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8000"/>
      <x:name val="Arial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0"/>
      <x:color rgb="FF163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63D3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D51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7" fillId="2" borderId="0" xfId="0" applyNumberFormat="1" applyFont="1" applyFill="1" applyBorder="1"/>
    <x:xf numFmtId="201" fontId="5" fillId="0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/>
    <x:xf numFmtId="201" fontId="0" fillId="0" borderId="0" xfId="0" applyNumberFormat="1" applyFont="1" applyFill="1" applyBorder="1"/>
    <x:xf numFmtId="201" fontId="5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5" fontId="5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8" fillId="0" borderId="0" xfId="0" applyNumberFormat="1" applyFont="1" applyFill="1" applyBorder="1" applyAlignment="1">
      <x:alignment vertical="center"/>
    </x:xf>
    <x:xf numFmtId="205" fontId="8" fillId="3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ef79cabc54fb1" /><Relationship Type="http://schemas.openxmlformats.org/officeDocument/2006/relationships/theme" Target="/xl/theme/theme1.xml" Id="R3ae8d0f9ff5842c1" /><Relationship Type="http://schemas.openxmlformats.org/officeDocument/2006/relationships/sharedStrings" Target="/xl/sharedStrings.xml" Id="Rcdbf66fc14744220" /><Relationship Type="http://schemas.openxmlformats.org/officeDocument/2006/relationships/worksheet" Target="/xl/worksheets/sheet1.xml" Id="R1996797557524bcb" /><Relationship Type="http://schemas.openxmlformats.org/officeDocument/2006/relationships/worksheet" Target="/xl/worksheets/sheet2.xml" Id="R2594e44f45c9478d" /><Relationship Type="http://schemas.openxmlformats.org/officeDocument/2006/relationships/worksheet" Target="/xl/worksheets/sheet3.xml" Id="R3ee2542180754f96" /><Relationship Type="http://schemas.openxmlformats.org/officeDocument/2006/relationships/worksheet" Target="/xl/worksheets/sheet4.xml" Id="R88403a92173942f0" /><Relationship Type="http://schemas.openxmlformats.org/officeDocument/2006/relationships/worksheet" Target="/xl/worksheets/sheet5.xml" Id="Ree2916f5bf624437" /><Relationship Type="http://schemas.openxmlformats.org/officeDocument/2006/relationships/worksheet" Target="/xl/worksheets/sheet6.xml" Id="R89bd70362d8d4cda" /><Relationship Type="http://schemas.openxmlformats.org/officeDocument/2006/relationships/worksheet" Target="/xl/worksheets/sheet7.xml" Id="R937d44a7244344ab" /><Relationship Type="http://schemas.openxmlformats.org/officeDocument/2006/relationships/worksheet" Target="/xl/worksheets/sheet8.xml" Id="Rdcacb889c2ef49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D35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" hidden="0" customWidth="1"/>
    <x:col min="4" max="4" width="48" hidden="0" customWidth="1"/>
    <x:col min="5" max="5" width="4" hidden="0" customWidth="1"/>
    <x:col min="6" max="6" width="25" hidden="0" customWidth="1"/>
    <x:col min="7" max="7" width="4" hidden="0" customWidth="1"/>
    <x:col min="8" max="8" width="70" hidden="0" customWidth="1"/>
    <x:col min="10" max="10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Heroes del Chaco: orçamento por equipamento e metragem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/>
      <x:c r="D4" s="2" t="str">
        <x:v>Revisão de 14/10/2026</x:v>
      </x:c>
      <x:c r="E4" s="2"/>
      <x:c r="F4" s="2"/>
      <x:c r="G4" s="2"/>
      <x:c r="H4" s="2" t="str">
        <x:v>Heroes del Chaco. Programa atual de 300 lotes; premissas ajustáveis.</x:v>
      </x:c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6" customHeight="1">
      <x:c r="A6" s="2"/>
      <x:c r="B6" s="2"/>
      <x:c r="C6" s="2"/>
      <x:c r="D6" s="2" t="str">
        <x:v>Cenário</x:v>
      </x:c>
      <x:c r="E6" s="2"/>
      <x:c r="F6" s="20" t="str">
        <x:f>Premissas!F7</x:f>
        <x:v>Base</x:v>
      </x:c>
      <x:c r="G6" s="2"/>
      <x:c r="H6" s="2" t="str">
        <x:v>Dimensões adotadas; não levantamento executivo.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36" customHeight="1">
      <x:c r="A8" s="2"/>
      <x:c r="B8" s="2"/>
      <x:c r="C8" s="2"/>
      <x:c r="D8" s="13" t="str">
        <x:v>Pacote de obras</x:v>
      </x:c>
      <x:c r="E8" s="13" t="str"/>
      <x:c r="F8" s="13" t="str">
        <x:v>Custo estimado (USD)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65" customHeight="1">
      <x:c r="A9" s="2"/>
      <x:c r="B9" s="2"/>
      <x:c r="C9" s="2"/>
      <x:c r="D9" s="2" t="str">
        <x:v>Solo e drenagem</x:v>
      </x:c>
      <x:c r="E9" s="2"/>
      <x:c r="F9" s="42" t="n">
        <x:f>SUMIF(Componentes!$D$7:$D$210,D9,Componentes!$J$7:$J$210)</x:f>
        <x:v>3850000</x:v>
      </x:c>
      <x:c r="G9" s="2"/>
      <x:c r="H9" s="7" t="str">
        <x:v>Duas raias de 50 m. Geometria histórica de 50 × 7,5 m ainda provisória; compatibilizar largura, quantitativos e aquecimento.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43" customHeight="1">
      <x:c r="A10" s="2"/>
      <x:c r="B10" s="2"/>
      <x:c r="C10" s="2"/>
      <x:c r="D10" s="2" t="str">
        <x:v>Vias e passeios</x:v>
      </x:c>
      <x:c r="E10" s="2"/>
      <x:c r="F10" s="42" t="n">
        <x:f>SUMIF(Componentes!$D$7:$D$210,D10,Componentes!$J$7:$J$210)</x:f>
        <x:v>5014544</x:v>
      </x:c>
      <x:c r="G10" s="2"/>
      <x:c r="H10" s="7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43" customHeight="1">
      <x:c r="A11" s="2"/>
      <x:c r="B11" s="2"/>
      <x:c r="C11" s="2"/>
      <x:c r="D11" s="2" t="str">
        <x:v>Redes e acesso</x:v>
      </x:c>
      <x:c r="E11" s="2"/>
      <x:c r="F11" s="42" t="n">
        <x:f>SUMIF(Componentes!$D$7:$D$210,D11,Componentes!$J$7:$J$210)</x:f>
        <x:v>4540000</x:v>
      </x:c>
      <x:c r="G11" s="2"/>
      <x:c r="H11" s="7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43" customHeight="1">
      <x:c r="A12" s="2"/>
      <x:c r="B12" s="2"/>
      <x:c r="C12" s="2"/>
      <x:c r="D12" s="2" t="str">
        <x:v>Edificações e segurança</x:v>
      </x:c>
      <x:c r="E12" s="2"/>
      <x:c r="F12" s="42" t="n">
        <x:f>SUMIF(Componentes!$D$7:$D$210,D12,Componentes!$J$7:$J$210)</x:f>
        <x:v>5616000</x:v>
      </x:c>
      <x:c r="G12" s="2"/>
      <x:c r="H12" s="7" t="str">
        <x:v>Futebol de 11: jogo de 105 × 68 m; recinto de 115 × 78 m no estudo. Homologação e projeto pendentes.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43" customHeight="1">
      <x:c r="A13" s="2"/>
      <x:c r="B13" s="2"/>
      <x:c r="C13" s="2"/>
      <x:c r="D13" s="2" t="str">
        <x:v>Lazer e equipamentos</x:v>
      </x:c>
      <x:c r="E13" s="2"/>
      <x:c r="F13" s="42" t="n">
        <x:f>SUMIF(Componentes!$D$7:$D$210,D13,Componentes!$J$7:$J$210)</x:f>
        <x:v>600000</x:v>
      </x:c>
      <x:c r="G13" s="2"/>
      <x:c r="H13" s="7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43" customHeight="1">
      <x:c r="A14" s="2"/>
      <x:c r="B14" s="2"/>
      <x:c r="C14" s="2"/>
      <x:c r="D14" s="2" t="str">
        <x:v>Lagos e paisagismo</x:v>
      </x:c>
      <x:c r="E14" s="2"/>
      <x:c r="F14" s="42" t="n">
        <x:f>SUMIF(Componentes!$D$7:$D$210,D14,Componentes!$J$7:$J$210)</x:f>
        <x:v>2077062.0205</x:v>
      </x:c>
      <x:c r="G14" s="2"/>
      <x:c r="H14" s="7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65" customHeight="1">
      <x:c r="A15" s="2"/>
      <x:c r="B15" s="2"/>
      <x:c r="C15" s="2"/>
      <x:c r="D15" s="2" t="str">
        <x:v>Piscina esportiva — 2 raias</x:v>
      </x:c>
      <x:c r="E15" s="2"/>
      <x:c r="F15" s="42" t="n">
        <x:f>SUMIF(Componentes!$D$7:$D$210,D15,Componentes!$J$7:$J$210)</x:f>
        <x:v>448671.75</x:v>
      </x:c>
      <x:c r="G15" s="2"/>
      <x:c r="H15" s="7" t="str">
        <x:v>Base detalhada preliminar. US$ 60 milhões e aporte US$ 33 milhões são premissas ajustáveis. Conferência de interfaces e cotações locais pendente.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43" customHeight="1">
      <x:c r="A16" s="2"/>
      <x:c r="B16" s="2"/>
      <x:c r="C16" s="2"/>
      <x:c r="D16" s="2" t="str">
        <x:v>Piscina social</x:v>
      </x:c>
      <x:c r="E16" s="2"/>
      <x:c r="F16" s="42" t="n">
        <x:f>SUMIF(Componentes!$D$7:$D$210,D16,Componentes!$J$7:$J$210)</x:f>
        <x:v>999892.25</x:v>
      </x:c>
      <x:c r="G16" s="2"/>
      <x:c r="H16" s="7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43" customHeight="1">
      <x:c r="A17" s="2"/>
      <x:c r="B17" s="2"/>
      <x:c r="C17" s="2"/>
      <x:c r="D17" s="2" t="str">
        <x:v>Piscina infantil</x:v>
      </x:c>
      <x:c r="E17" s="2"/>
      <x:c r="F17" s="42" t="n">
        <x:f>SUMIF(Componentes!$D$7:$D$210,D17,Componentes!$J$7:$J$210)</x:f>
        <x:v>233399</x:v>
      </x:c>
      <x:c r="G17" s="2"/>
      <x:c r="H17" s="7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43" customHeight="1">
      <x:c r="A18" s="2"/>
      <x:c r="B18" s="2"/>
      <x:c r="C18" s="2"/>
      <x:c r="D18" s="2" t="str">
        <x:v>Piscina esportiva — aquecimento e raias</x:v>
      </x:c>
      <x:c r="E18" s="2"/>
      <x:c r="F18" s="42" t="n">
        <x:f>SUMIF(Componentes!$D$7:$D$210,D18,Componentes!$J$7:$J$210)</x:f>
        <x:v>90000</x:v>
      </x:c>
      <x:c r="G18" s="2"/>
      <x:c r="H18" s="7" t="str">
        <x:v>Preços adotados são hipóteses de planejamento comparadas com fontes públicas. Não são ofertas vigentes para este imóvel.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43" customHeight="1">
      <x:c r="A19" s="2"/>
      <x:c r="B19" s="2"/>
      <x:c r="C19" s="2"/>
      <x:c r="D19" s="2" t="str">
        <x:v>Vestiários compartilhados — 400m²</x:v>
      </x:c>
      <x:c r="E19" s="2"/>
      <x:c r="F19" s="42" t="n">
        <x:f>SUMIF(Componentes!$D$7:$D$210,D19,Componentes!$J$7:$J$210)</x:f>
        <x:v>520000</x:v>
      </x:c>
      <x:c r="G19" s="2"/>
      <x:c r="H19" s="7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43" customHeight="1">
      <x:c r="A20" s="2"/>
      <x:c r="B20" s="2"/>
      <x:c r="C20" s="2"/>
      <x:c r="D20" s="2" t="str">
        <x:v>Futebol 11</x:v>
      </x:c>
      <x:c r="E20" s="2"/>
      <x:c r="F20" s="42" t="n">
        <x:f>SUMIF(Componentes!$D$7:$D$210,D20,Componentes!$J$7:$J$210)</x:f>
        <x:v>581556.8</x:v>
      </x:c>
      <x:c r="G20" s="2"/>
      <x:c r="H20" s="7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26" customHeight="1">
      <x:c r="A21" s="2"/>
      <x:c r="B21" s="2"/>
      <x:c r="C21" s="2"/>
      <x:c r="D21" s="2" t="str">
        <x:v>Tênis 1</x:v>
      </x:c>
      <x:c r="E21" s="2"/>
      <x:c r="F21" s="42" t="n">
        <x:f>SUMIF(Componentes!$D$7:$D$210,D21,Componentes!$J$7:$J$210)</x:f>
        <x:v>91655.30301999999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2"/>
      <x:c r="C22" s="2"/>
      <x:c r="D22" s="2" t="str">
        <x:v>Tênis 2</x:v>
      </x:c>
      <x:c r="E22" s="2"/>
      <x:c r="F22" s="42" t="n">
        <x:f>SUMIF(Componentes!$D$7:$D$210,D22,Componentes!$J$7:$J$210)</x:f>
        <x:v>91655.30301999999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/>
      <x:c r="D23" s="2" t="str">
        <x:v>Tênis 3</x:v>
      </x:c>
      <x:c r="E23" s="2"/>
      <x:c r="F23" s="42" t="n">
        <x:f>SUMIF(Componentes!$D$7:$D$210,D23,Componentes!$J$7:$J$210)</x:f>
        <x:v>91655.30301999999</x:v>
      </x:c>
      <x:c r="G23" s="2"/>
      <x:c r="H23" s="2" t="str">
        <x:v>Investimento total estimado (USD)</x:v>
      </x:c>
      <x:c r="I23" s="2"/>
      <x:c r="J23" s="40" t="n">
        <x:f>Premissas!F45</x:f>
        <x:v>60000000</x:v>
      </x:c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2"/>
      <x:c r="C24" s="2"/>
      <x:c r="D24" s="2" t="str">
        <x:v>Beach tennis</x:v>
      </x:c>
      <x:c r="E24" s="2"/>
      <x:c r="F24" s="42" t="n">
        <x:f>SUMIF(Componentes!$D$7:$D$210,D24,Componentes!$J$7:$J$210)</x:f>
        <x:v>64102.4</x:v>
      </x:c>
      <x:c r="G24" s="2"/>
      <x:c r="H24" s="2" t="str">
        <x:v>Aporte inicial (USD)</x:v>
      </x:c>
      <x:c r="I24" s="2"/>
      <x:c r="J24" s="40" t="n">
        <x:f>Premissas!F46</x:f>
        <x:v>33000000</x:v>
      </x:c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/>
      <x:c r="D25" s="2" t="str">
        <x:v>Vôlei de praia</x:v>
      </x:c>
      <x:c r="E25" s="2"/>
      <x:c r="F25" s="42" t="n">
        <x:f>SUMIF(Componentes!$D$7:$D$210,D25,Componentes!$J$7:$J$210)</x:f>
        <x:v>64102.4</x:v>
      </x:c>
      <x:c r="G25" s="2"/>
      <x:c r="H25" s="2" t="str">
        <x:v>Complementação prevista (USD)</x:v>
      </x:c>
      <x:c r="I25" s="2"/>
      <x:c r="J25" s="41" t="n">
        <x:f>J23-J24</x:f>
        <x:v>27000000</x:v>
      </x:c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/>
      <x:c r="D26" s="2" t="str">
        <x:v>Interfaces aquáticas adicionais</x:v>
      </x:c>
      <x:c r="E26" s="2"/>
      <x:c r="F26" s="42" t="n">
        <x:f>SUMIF(Componentes!$D$7:$D$210,D26,Componentes!$J$7:$J$210)</x:f>
        <x:v>37000</x:v>
      </x:c>
      <x:c r="G26" s="2"/>
      <x:c r="H26" s="2" t="str">
        <x:v>Diferença para orçamento detalhado (USD)</x:v>
      </x:c>
      <x:c r="I26" s="2"/>
      <x:c r="J26" s="41" t="n">
        <x:f>J23-F41</x:f>
        <x:v>8832837.951187894</x:v>
      </x:c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/>
      <x:c r="D27" s="2"/>
      <x:c r="E27" s="2"/>
      <x:c r="F27" s="4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36" customHeight="1">
      <x:c r="A28" s="2"/>
      <x:c r="B28" s="2"/>
      <x:c r="C28" s="2"/>
      <x:c r="D28" s="13" t="str">
        <x:v>Obras e equipamentos</x:v>
      </x:c>
      <x:c r="E28" s="13"/>
      <x:c r="F28" s="45" t="n">
        <x:f>Componentes!J212</x:f>
        <x:v>25011296.52956</x:v>
      </x:c>
      <x:c r="G28" s="2"/>
      <x:c r="H28" s="7" t="str">
        <x:v>Conclusão com recebimentos das vendas de lotes de 700 m². Premissas ajustáveis. Diferença para orçamento detalhado ainda a reconciliar.</x:v>
      </x:c>
      <x:c r="I28" s="7"/>
      <x:c r="J28" s="7"/>
      <x:c r="K28" s="7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/>
      <x:c r="D29" s="2"/>
      <x:c r="E29" s="2"/>
      <x:c r="F29" s="42"/>
      <x:c r="G29" s="2"/>
      <x:c r="H29" s="7"/>
      <x:c r="I29" s="7"/>
      <x:c r="J29" s="7"/>
      <x:c r="K29" s="7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 t="str">
        <x:v>Aquisição da terra</x:v>
      </x:c>
      <x:c r="E30" s="2"/>
      <x:c r="F30" s="42" t="n">
        <x:f>Premissas!F9*Premissas!F10</x:f>
        <x:v>15186537.5</x:v>
      </x:c>
      <x:c r="G30" s="2"/>
      <x:c r="H30" s="7"/>
      <x:c r="I30" s="7"/>
      <x:c r="J30" s="7"/>
      <x:c r="K30" s="7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 t="str">
        <x:v>Provisão de fechamento</x:v>
      </x:c>
      <x:c r="E31" s="2"/>
      <x:c r="F31" s="42" t="n">
        <x:f>F30*Premissas!F34</x:f>
        <x:v>455596.125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4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/>
      <x:c r="D33" s="2" t="str">
        <x:v>Estudos, projetos e aprovações</x:v>
      </x:c>
      <x:c r="E33" s="2"/>
      <x:c r="F33" s="42" t="n">
        <x:f>F28*Premissas!F35</x:f>
        <x:v>1750790.7570692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 t="str">
        <x:v>Gestão e fiscalização</x:v>
      </x:c>
      <x:c r="E34" s="2"/>
      <x:c r="F34" s="42" t="n">
        <x:f>F28*Premissas!F36</x:f>
        <x:v>1000451.8611824</x:v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 t="str">
        <x:v>Contingência de implantação</x:v>
      </x:c>
      <x:c r="E35" s="2"/>
      <x:c r="F35" s="42" t="n">
        <x:f>(F28+F33+F34)*Premissas!F37</x:f>
        <x:v>6940634.7869529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/>
      <x:c r="E36" s="2"/>
      <x:c r="F36" s="4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36" customHeight="1">
      <x:c r="A37" s="2"/>
      <x:c r="B37" s="2"/>
      <x:c r="C37" s="2"/>
      <x:c r="D37" s="13" t="str">
        <x:v>Implantação completa</x:v>
      </x:c>
      <x:c r="E37" s="13"/>
      <x:c r="F37" s="45" t="n">
        <x:f>F28+F33+F34+F35</x:f>
        <x:v>34703173.9347645</x:v>
      </x:c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 t="str">
        <x:v>Aquisição + implantação</x:v>
      </x:c>
      <x:c r="E38" s="2"/>
      <x:c r="F38" s="42" t="n">
        <x:f>F37+F30+F31</x:f>
        <x:v>50345307.5597645</x:v>
      </x:c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4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 t="str">
        <x:v>Fundo operacional de 12 meses</x:v>
      </x:c>
      <x:c r="E40" s="2"/>
      <x:c r="F40" s="42" t="n">
        <x:f>Operacao!F22</x:f>
        <x:v>821854.4890476065</x:v>
      </x:c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36" customHeight="1">
      <x:c r="A41" s="2"/>
      <x:c r="B41" s="2"/>
      <x:c r="C41" s="2"/>
      <x:c r="D41" s="13" t="str">
        <x:v>Capital estimado com fundo operacional</x:v>
      </x:c>
      <x:c r="E41" s="13"/>
      <x:c r="F41" s="45" t="n">
        <x:f>F38+F40</x:f>
        <x:v>51167162.048812106</x:v>
      </x:c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36" customHeight="1">
      <x:c r="A45" s="2"/>
      <x:c r="B45" s="2"/>
      <x:c r="C45" s="2"/>
      <x:c r="D45" s="13" t="str">
        <x:v>Reconciliação com o cenário anterior (base)</x:v>
      </x:c>
      <x:c r="E45" s="13"/>
      <x:c r="F45" s="13"/>
      <x:c r="G45" s="2"/>
      <x:c r="H45" s="7" t="str">
        <x:v>Comparação de versão; valores históricos e cenário base, independentemente do seletor ativo.</x:v>
      </x:c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2"/>
      <x:c r="C46" s="2"/>
      <x:c r="D46" s="2" t="str">
        <x:v>Obras anteriores</x:v>
      </x:c>
      <x:c r="E46" s="2"/>
      <x:c r="F46" s="41" t="n">
        <x:v>24768055</x:v>
      </x:c>
      <x:c r="G46" s="2"/>
      <x:c r="H46" s="7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2"/>
      <x:c r="C47" s="2"/>
      <x:c r="D47" s="2" t="str">
        <x:v>Pacotes retirados</x:v>
      </x:c>
      <x:c r="E47" s="2"/>
      <x:c r="F47" s="41" t="n">
        <x:v>-3070448.9795</x:v>
      </x:c>
      <x:c r="G47" s="2"/>
      <x:c r="H47" s="7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2"/>
      <x:c r="C48" s="2"/>
      <x:c r="D48" s="2" t="str">
        <x:v>Novos pacotes detalhados</x:v>
      </x:c>
      <x:c r="E48" s="2"/>
      <x:c r="F48" s="41" t="n">
        <x:v>3316690.5090599996</x:v>
      </x:c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2"/>
      <x:c r="C49" s="2"/>
      <x:c r="D49" s="2" t="str">
        <x:v>Obras revisadas, cenário base</x:v>
      </x:c>
      <x:c r="E49" s="2"/>
      <x:c r="F49" s="41" t="n">
        <x:v>25011296.52956</x:v>
      </x:c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</x:row>
    <x:row r="61" ht="26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</x:row>
    <x:row r="62" ht="26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</x:row>
    <x:row r="63" ht="26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</x:row>
    <x:row r="64" ht="26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</x:row>
    <x:row r="65" ht="26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</x:row>
    <x:row r="66" ht="26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</x:row>
    <x:row r="67" ht="26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</x:row>
    <x:row r="68" ht="26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</x:row>
    <x:row r="69" ht="26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</x:row>
    <x:row r="71" ht="26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</x:row>
    <x:row r="72" ht="26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</x:row>
    <x:row r="73" ht="26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</x:row>
    <x:row r="74" ht="26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</x:row>
    <x:row r="75" ht="26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</x:row>
  </x:sheetData>
  <x:mergeCells>
    <x:mergeCell ref="H28:K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" hidden="0" customWidth="1"/>
    <x:col min="4" max="4" width="48" hidden="0" customWidth="1"/>
    <x:col min="5" max="5" width="3" hidden="0" customWidth="1"/>
    <x:col min="6" max="6" width="23" hidden="0" customWidth="1"/>
    <x:col min="7" max="7" width="16" hidden="0" customWidth="1"/>
    <x:col min="11" max="11" width="80" hidden="0" customWidth="1"/>
    <x:col min="8" max="8" width="16" hidden="0" customWidth="1"/>
    <x:col min="9" max="9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Premissas do orçamento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37" customHeight="1">
      <x:c r="A4" s="2"/>
      <x:c r="B4" s="2"/>
      <x:c r="C4" s="2"/>
      <x:c r="D4" s="2" t="str">
        <x:v>Data da revisão</x:v>
      </x:c>
      <x:c r="E4" s="2"/>
      <x:c r="F4" s="8" t="d">
        <x:v>2026-10-14T12:00:00.000Z</x:v>
      </x:c>
      <x:c r="G4" s="2"/>
      <x:c r="H4" s="2"/>
      <x:c r="I4" s="2"/>
      <x:c r="J4" s="2"/>
      <x:c r="K4" s="7" t="str">
        <x:v>Quantidades do programa; levantamento executivo ainda pendente.</x:v>
      </x:c>
      <x:c r="L4" s="2"/>
      <x:c r="M4" s="2"/>
      <x:c r="N4" s="2"/>
      <x:c r="O4" s="2"/>
      <x:c r="P4" s="2"/>
      <x:c r="Q4" s="2"/>
      <x:c r="R4" s="2"/>
      <x:c r="S4" s="2"/>
    </x:row>
    <x:row r="5" ht="3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7"/>
      <x:c r="L5" s="2"/>
      <x:c r="M5" s="2"/>
      <x:c r="N5" s="2"/>
      <x:c r="O5" s="2"/>
      <x:c r="P5" s="2"/>
      <x:c r="Q5" s="2"/>
      <x:c r="R5" s="2"/>
      <x:c r="S5" s="2"/>
    </x:row>
    <x:row r="6" ht="37" customHeight="1">
      <x:c r="A6" s="2"/>
      <x:c r="B6" s="2"/>
      <x:c r="C6" s="2"/>
      <x:c r="D6" s="2" t="str">
        <x:v>Cenário selecionado (1, 2 ou 3)</x:v>
      </x:c>
      <x:c r="E6" s="2"/>
      <x:c r="F6" s="6" t="n">
        <x:v>2</x:v>
      </x:c>
      <x:c r="G6" s="2"/>
      <x:c r="H6" s="2"/>
      <x:c r="I6" s="2"/>
      <x:c r="J6" s="2"/>
      <x:c r="K6" s="7" t="str">
        <x:v>1 Inferior; 2 Base; 3 Superior. Faixas de planejamento, não intervalos estatísticos.</x:v>
      </x:c>
      <x:c r="L6" s="2"/>
      <x:c r="M6" s="2"/>
      <x:c r="N6" s="2"/>
      <x:c r="O6" s="2"/>
      <x:c r="P6" s="2"/>
      <x:c r="Q6" s="2"/>
      <x:c r="R6" s="2"/>
      <x:c r="S6" s="2"/>
    </x:row>
    <x:row r="7" ht="37" customHeight="1">
      <x:c r="A7" s="2"/>
      <x:c r="B7" s="2"/>
      <x:c r="C7" s="2"/>
      <x:c r="D7" s="2"/>
      <x:c r="E7" s="2"/>
      <x:c r="F7" s="2" t="str">
        <x:f>CHOOSE(F6,"Inferior","Base","Superior")</x:f>
        <x:v>Base</x:v>
      </x:c>
      <x:c r="G7" s="2"/>
      <x:c r="H7" s="2"/>
      <x:c r="I7" s="2"/>
      <x:c r="J7" s="2"/>
      <x:c r="K7" s="7"/>
      <x:c r="L7" s="2"/>
      <x:c r="M7" s="2"/>
      <x:c r="N7" s="2"/>
      <x:c r="O7" s="2"/>
      <x:c r="P7" s="2"/>
      <x:c r="Q7" s="2"/>
      <x:c r="R7" s="2"/>
      <x:c r="S7" s="2"/>
    </x:row>
    <x:row r="8" ht="3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7"/>
      <x:c r="L8" s="2"/>
      <x:c r="M8" s="2"/>
      <x:c r="N8" s="2"/>
      <x:c r="O8" s="2"/>
      <x:c r="P8" s="2"/>
      <x:c r="Q8" s="2"/>
      <x:c r="R8" s="2"/>
      <x:c r="S8" s="2"/>
    </x:row>
    <x:row r="9" ht="37" customHeight="1">
      <x:c r="A9" s="2"/>
      <x:c r="B9" s="2"/>
      <x:c r="C9" s="2"/>
      <x:c r="D9" s="2" t="str">
        <x:v>Área integral do estudo (m²)</x:v>
      </x:c>
      <x:c r="E9" s="2"/>
      <x:c r="F9" s="9" t="n">
        <x:v>1214923</x:v>
      </x:c>
      <x:c r="G9" s="2"/>
      <x:c r="H9" s="2"/>
      <x:c r="I9" s="2"/>
      <x:c r="J9" s="2"/>
      <x:c r="K9" s="7" t="str">
        <x:v>Soma documental preliminar, sujeita à conciliação cadastral.</x:v>
      </x:c>
      <x:c r="L9" s="2"/>
      <x:c r="M9" s="2"/>
      <x:c r="N9" s="2"/>
      <x:c r="O9" s="2"/>
      <x:c r="P9" s="2"/>
      <x:c r="Q9" s="2"/>
      <x:c r="R9" s="2"/>
      <x:c r="S9" s="2"/>
    </x:row>
    <x:row r="10" ht="37" customHeight="1">
      <x:c r="A10" s="2"/>
      <x:c r="B10" s="2"/>
      <x:c r="C10" s="2"/>
      <x:c r="D10" s="2" t="str">
        <x:v>Terra, preço de referência (USD/m²)</x:v>
      </x:c>
      <x:c r="E10" s="2"/>
      <x:c r="F10" s="9" t="n">
        <x:v>12.5</x:v>
      </x:c>
      <x:c r="G10" s="2"/>
      <x:c r="H10" s="2"/>
      <x:c r="I10" s="2"/>
      <x:c r="J10" s="2"/>
      <x:c r="K10" s="7" t="str">
        <x:v>Preço comercial a confirmar com o proprietário.</x:v>
      </x:c>
      <x:c r="L10" s="2"/>
      <x:c r="M10" s="2"/>
      <x:c r="N10" s="2"/>
      <x:c r="O10" s="2"/>
      <x:c r="P10" s="2"/>
      <x:c r="Q10" s="2"/>
      <x:c r="R10" s="2"/>
      <x:c r="S10" s="2"/>
    </x:row>
    <x:row r="11" ht="37" customHeight="1">
      <x:c r="A11" s="2"/>
      <x:c r="B11" s="2"/>
      <x:c r="C11" s="2"/>
      <x:c r="D11" s="2" t="str">
        <x:v>Número de lotes programados</x:v>
      </x:c>
      <x:c r="E11" s="2"/>
      <x:c r="F11" s="9" t="n">
        <x:v>300</x:v>
      </x:c>
      <x:c r="G11" s="2"/>
      <x:c r="H11" s="2"/>
      <x:c r="I11" s="2"/>
      <x:c r="J11" s="2"/>
      <x:c r="K11" s="7" t="str">
        <x:v>Programa de estudo para a área integral; não parcelamento aprovado.</x:v>
      </x:c>
      <x:c r="L11" s="2"/>
      <x:c r="M11" s="2"/>
      <x:c r="N11" s="2"/>
      <x:c r="O11" s="2"/>
      <x:c r="P11" s="2"/>
      <x:c r="Q11" s="2"/>
      <x:c r="R11" s="2"/>
      <x:c r="S11" s="2"/>
    </x:row>
    <x:row r="12" ht="37" customHeight="1">
      <x:c r="A12" s="2"/>
      <x:c r="B12" s="2"/>
      <x:c r="C12" s="2"/>
      <x:c r="D12" s="2" t="str">
        <x:v>Área privativa programada (m²)</x:v>
      </x:c>
      <x:c r="E12" s="2"/>
      <x:c r="F12" s="9" t="n">
        <x:v>276000</x:v>
      </x:c>
      <x:c r="G12" s="2"/>
      <x:c r="H12" s="2"/>
      <x:c r="I12" s="2"/>
      <x:c r="J12" s="2"/>
      <x:c r="K12" s="7" t="str">
        <x:v>120 × 700 + 120 × 1.000 + 60 × 1.200 m².</x:v>
      </x:c>
      <x:c r="L12" s="2"/>
      <x:c r="M12" s="2"/>
      <x:c r="N12" s="2"/>
      <x:c r="O12" s="2"/>
      <x:c r="P12" s="2"/>
      <x:c r="Q12" s="2"/>
      <x:c r="R12" s="2"/>
      <x:c r="S12" s="2"/>
    </x:row>
    <x:row r="13" ht="37" customHeight="1">
      <x:c r="A13" s="2"/>
      <x:c r="B13" s="2"/>
      <x:c r="C13" s="2"/>
      <x:c r="D13" s="2" t="str">
        <x:v>Câmbio PYG por USD</x:v>
      </x:c>
      <x:c r="E13" s="2"/>
      <x:c r="F13" s="9" t="n">
        <x:v>5694.47</x:v>
      </x:c>
      <x:c r="G13" s="2"/>
      <x:c r="H13" s="2"/>
      <x:c r="I13" s="2"/>
      <x:c r="J13" s="2"/>
      <x:c r="K13" s="7" t="str">
        <x:v>Referência de apresentação de 09/10/2026.</x:v>
      </x:c>
      <x:c r="L13" s="2"/>
      <x:c r="M13" s="2"/>
      <x:c r="N13" s="2"/>
      <x:c r="O13" s="2"/>
      <x:c r="P13" s="2"/>
      <x:c r="Q13" s="2"/>
      <x:c r="R13" s="2"/>
      <x:c r="S13" s="2"/>
    </x:row>
    <x:row r="14" ht="37" customHeight="1">
      <x:c r="A14" s="2"/>
      <x:c r="B14" s="2"/>
      <x:c r="C14" s="2"/>
      <x:c r="D14" s="2" t="str">
        <x:v>Câmbio BRL por USD</x:v>
      </x:c>
      <x:c r="E14" s="2"/>
      <x:c r="F14" s="34" t="n">
        <x:v>4.9892</x:v>
      </x:c>
      <x:c r="G14" s="2"/>
      <x:c r="H14" s="2"/>
      <x:c r="I14" s="2"/>
      <x:c r="J14" s="2"/>
      <x:c r="K14" s="7" t="str">
        <x:v>PTAX venda de 09/10/2026; não atualiza preço nem localização.</x:v>
      </x:c>
      <x:c r="L14" s="2"/>
      <x:c r="M14" s="2"/>
      <x:c r="N14" s="2"/>
      <x:c r="O14" s="2"/>
      <x:c r="P14" s="2"/>
      <x:c r="Q14" s="2"/>
      <x:c r="R14" s="2"/>
      <x:c r="S14" s="2"/>
    </x:row>
    <x:row r="15" ht="37" customHeight="1">
      <x:c r="A15" s="2"/>
      <x:c r="B15" s="2"/>
      <x:c r="C15" s="2"/>
      <x:c r="D15" s="2"/>
      <x:c r="E15" s="2"/>
      <x:c r="F15" s="10"/>
      <x:c r="G15" s="2"/>
      <x:c r="H15" s="2"/>
      <x:c r="I15" s="2"/>
      <x:c r="J15" s="2"/>
      <x:c r="K15" s="7"/>
      <x:c r="L15" s="2"/>
      <x:c r="M15" s="2"/>
      <x:c r="N15" s="2"/>
      <x:c r="O15" s="2"/>
      <x:c r="P15" s="2"/>
      <x:c r="Q15" s="2"/>
      <x:c r="R15" s="2"/>
      <x:c r="S15" s="2"/>
    </x:row>
    <x:row r="16" ht="37" customHeight="1">
      <x:c r="A16" s="2"/>
      <x:c r="B16" s="2"/>
      <x:c r="C16" s="2"/>
      <x:c r="D16" s="2" t="str">
        <x:v>Fundo operacional (meses)</x:v>
      </x:c>
      <x:c r="E16" s="2"/>
      <x:c r="F16" s="9" t="n">
        <x:v>12</x:v>
      </x:c>
      <x:c r="G16" s="2"/>
      <x:c r="H16" s="2"/>
      <x:c r="I16" s="2"/>
      <x:c r="J16" s="2"/>
      <x:c r="K16" s="7" t="str">
        <x:v>Reserva de caixa apresentada separadamente do custo de implantação.</x:v>
      </x:c>
      <x:c r="L16" s="2"/>
      <x:c r="M16" s="2"/>
      <x:c r="N16" s="2"/>
      <x:c r="O16" s="2"/>
      <x:c r="P16" s="2"/>
      <x:c r="Q16" s="2"/>
      <x:c r="R16" s="2"/>
      <x:c r="S16" s="2"/>
    </x:row>
    <x:row r="17" ht="37" customHeight="1">
      <x:c r="A17" s="2"/>
      <x:c r="B17" s="2"/>
      <x:c r="C17" s="2"/>
      <x:c r="D17" s="2"/>
      <x:c r="E17" s="2"/>
      <x:c r="F17" s="10"/>
      <x:c r="G17" s="2"/>
      <x:c r="H17" s="2"/>
      <x:c r="I17" s="2"/>
      <x:c r="J17" s="2"/>
      <x:c r="K17" s="7"/>
      <x:c r="L17" s="2"/>
      <x:c r="M17" s="2"/>
      <x:c r="N17" s="2"/>
      <x:c r="O17" s="2"/>
      <x:c r="P17" s="2"/>
      <x:c r="Q17" s="2"/>
      <x:c r="R17" s="2"/>
      <x:c r="S17" s="2"/>
    </x:row>
    <x:row r="18" ht="37" customHeight="1">
      <x:c r="A18" s="2"/>
      <x:c r="B18" s="2"/>
      <x:c r="C18" s="2"/>
      <x:c r="D18" s="2" t="str">
        <x:v>Carga média anual (W/m²)</x:v>
      </x:c>
      <x:c r="E18" s="2"/>
      <x:c r="F18" s="32" t="n">
        <x:f>SUMPRODUCT(Clima!G7:G18,Clima!D7:D18)/SUM(Clima!D7:D18)</x:f>
        <x:v>137.38219178082193</x:v>
      </x:c>
      <x:c r="G18" s="2"/>
      <x:c r="H18" s="2"/>
      <x:c r="I18" s="2"/>
      <x:c r="J18" s="2"/>
      <x:c r="K18" s="7" t="str">
        <x:v>Média ponderada das cargas hipotéticas mensais; referência climática WMO/DMH, sem simulação horária.</x:v>
      </x:c>
      <x:c r="L18" s="2"/>
      <x:c r="M18" s="2"/>
      <x:c r="N18" s="2"/>
      <x:c r="O18" s="2"/>
      <x:c r="P18" s="2"/>
      <x:c r="Q18" s="2"/>
      <x:c r="R18" s="2"/>
      <x:c r="S18" s="2"/>
    </x:row>
    <x:row r="19" ht="37" customHeight="1">
      <x:c r="A19" s="2"/>
      <x:c r="B19" s="2"/>
      <x:c r="C19" s="2"/>
      <x:c r="D19" s="2" t="str">
        <x:v>COP da bomba de calor</x:v>
      </x:c>
      <x:c r="E19" s="2"/>
      <x:c r="F19" s="9" t="str">
        <x:v>Varia por mês</x:v>
      </x:c>
      <x:c r="G19" s="2"/>
      <x:c r="H19" s="2"/>
      <x:c r="I19" s="2"/>
      <x:c r="J19" s="2"/>
      <x:c r="K19" s="7" t="str">
        <x:v>Ver aba Clima; parâmetros hipotéticos por estação, não desempenho certificado.</x:v>
      </x:c>
      <x:c r="L19" s="2"/>
      <x:c r="M19" s="2"/>
      <x:c r="N19" s="2"/>
      <x:c r="O19" s="2"/>
      <x:c r="P19" s="2"/>
      <x:c r="Q19" s="2"/>
      <x:c r="R19" s="2"/>
      <x:c r="S19" s="2"/>
    </x:row>
    <x:row r="20" ht="37" customHeight="1">
      <x:c r="A20" s="2"/>
      <x:c r="B20" s="2"/>
      <x:c r="C20" s="2"/>
      <x:c r="D20" s="2" t="str">
        <x:v>Horas equivalentes por dia</x:v>
      </x:c>
      <x:c r="E20" s="2"/>
      <x:c r="F20" s="9" t="n">
        <x:v>24</x:v>
      </x:c>
      <x:c r="G20" s="2"/>
      <x:c r="H20" s="2"/>
      <x:c r="I20" s="2"/>
      <x:c r="J20" s="2"/>
      <x:c r="K20" s="7" t="str">
        <x:v>Perdas médias durante o dia completo, não potência nominal por 24 h.</x:v>
      </x:c>
      <x:c r="L20" s="2"/>
      <x:c r="M20" s="2"/>
      <x:c r="N20" s="2"/>
      <x:c r="O20" s="2"/>
      <x:c r="P20" s="2"/>
      <x:c r="Q20" s="2"/>
      <x:c r="R20" s="2"/>
      <x:c r="S20" s="2"/>
    </x:row>
    <x:row r="21" ht="37" customHeight="1">
      <x:c r="A21" s="2"/>
      <x:c r="B21" s="2"/>
      <x:c r="C21" s="2"/>
      <x:c r="D21" s="2" t="str">
        <x:v>Dias por ano</x:v>
      </x:c>
      <x:c r="E21" s="2"/>
      <x:c r="F21" s="9" t="n">
        <x:v>365</x:v>
      </x:c>
      <x:c r="G21" s="2"/>
      <x:c r="H21" s="2"/>
      <x:c r="I21" s="2"/>
      <x:c r="J21" s="2"/>
      <x:c r="K21" s="7" t="str">
        <x:v>Dias reais de cada mês de 2026 na aba Clima.</x:v>
      </x:c>
      <x:c r="L21" s="2"/>
      <x:c r="M21" s="2"/>
      <x:c r="N21" s="2"/>
      <x:c r="O21" s="2"/>
      <x:c r="P21" s="2"/>
      <x:c r="Q21" s="2"/>
      <x:c r="R21" s="2"/>
      <x:c r="S21" s="2"/>
    </x:row>
    <x:row r="22" ht="37" customHeight="1">
      <x:c r="A22" s="2"/>
      <x:c r="B22" s="2"/>
      <x:c r="C22" s="2"/>
      <x:c r="D22" s="2" t="str">
        <x:v>Energia incremental (USD/kWh)</x:v>
      </x:c>
      <x:c r="E22" s="2"/>
      <x:c r="F22" s="35" t="n">
        <x:f>CHOOSE(F6,0.055,0.075,0.1)</x:f>
        <x:v>0.075</x:v>
      </x:c>
      <x:c r="G22" s="2"/>
      <x:c r="H22" s="2"/>
      <x:c r="I22" s="2"/>
      <x:c r="J22" s="2"/>
      <x:c r="K22" s="7" t="str">
        <x:v>Hipótese marginal; categoria, demanda e encargos ANDE a definir.</x:v>
      </x:c>
      <x:c r="L22" s="2"/>
      <x:c r="M22" s="2"/>
      <x:c r="N22" s="2"/>
      <x:c r="O22" s="2"/>
      <x:c r="P22" s="2"/>
      <x:c r="Q22" s="2"/>
      <x:c r="R22" s="2"/>
      <x:c r="S22" s="2"/>
    </x:row>
    <x:row r="23" ht="37" customHeight="1">
      <x:c r="A23" s="2"/>
      <x:c r="B23" s="2"/>
      <x:c r="C23" s="2"/>
      <x:c r="D23" s="2" t="str">
        <x:v>Manutenção mensal do aquecimento (USD)</x:v>
      </x:c>
      <x:c r="E23" s="2"/>
      <x:c r="F23" s="33" t="n">
        <x:f>CHOOSE(F6,58.333333333333336,125,275)</x:f>
        <x:v>125</x:v>
      </x:c>
      <x:c r="G23" s="2"/>
      <x:c r="H23" s="2"/>
      <x:c r="I23" s="2"/>
      <x:c r="J23" s="2"/>
      <x:c r="K23" s="7" t="str">
        <x:v>Reserva incremental de equipamentos; consumo elétrico calculado separadamente.</x:v>
      </x:c>
      <x:c r="L23" s="2"/>
      <x:c r="M23" s="2"/>
      <x:c r="N23" s="2"/>
      <x:c r="O23" s="2"/>
      <x:c r="P23" s="2"/>
      <x:c r="Q23" s="2"/>
      <x:c r="R23" s="2"/>
      <x:c r="S23" s="2"/>
    </x:row>
    <x:row r="24" ht="37" customHeight="1">
      <x:c r="A24" s="2"/>
      <x:c r="B24" s="2"/>
      <x:c r="C24" s="2"/>
      <x:c r="D24" s="2"/>
      <x:c r="E24" s="2"/>
      <x:c r="F24" s="10"/>
      <x:c r="G24" s="2"/>
      <x:c r="H24" s="2"/>
      <x:c r="I24" s="2"/>
      <x:c r="J24" s="2"/>
      <x:c r="K24" s="7"/>
      <x:c r="L24" s="2"/>
      <x:c r="M24" s="2"/>
      <x:c r="N24" s="2"/>
      <x:c r="O24" s="2"/>
      <x:c r="P24" s="2"/>
      <x:c r="Q24" s="2"/>
      <x:c r="R24" s="2"/>
      <x:c r="S24" s="2"/>
    </x:row>
    <x:row r="25" ht="37" customHeight="1">
      <x:c r="A25" s="2"/>
      <x:c r="B25" s="2"/>
      <x:c r="C25" s="2"/>
      <x:c r="D25" s="2" t="str">
        <x:v>Obras no cenário anterior (USD)</x:v>
      </x:c>
      <x:c r="E25" s="2"/>
      <x:c r="F25" s="9" t="n">
        <x:v>24768055</x:v>
      </x:c>
      <x:c r="G25" s="2"/>
      <x:c r="H25" s="2"/>
      <x:c r="I25" s="2"/>
      <x:c r="J25" s="2"/>
      <x:c r="K25" s="7" t="str">
        <x:v>Somente reconciliação histórica.</x:v>
      </x:c>
      <x:c r="L25" s="2"/>
      <x:c r="M25" s="2"/>
      <x:c r="N25" s="2"/>
      <x:c r="O25" s="2"/>
      <x:c r="P25" s="2"/>
      <x:c r="Q25" s="2"/>
      <x:c r="R25" s="2"/>
      <x:c r="S25" s="2"/>
    </x:row>
    <x:row r="26" ht="37" customHeight="1">
      <x:c r="A26" s="2"/>
      <x:c r="B26" s="2"/>
      <x:c r="C26" s="2"/>
      <x:c r="D26" s="2" t="str">
        <x:v>Pacotes anteriores substituídos (USD)</x:v>
      </x:c>
      <x:c r="E26" s="2"/>
      <x:c r="F26" s="9" t="n">
        <x:v>3070448.9795</x:v>
      </x:c>
      <x:c r="G26" s="2"/>
      <x:c r="H26" s="2"/>
      <x:c r="I26" s="2"/>
      <x:c r="J26" s="2"/>
      <x:c r="K26" s="7" t="str">
        <x:v>Retirados integralmente antes de somar as novas composições.</x:v>
      </x:c>
      <x:c r="L26" s="2"/>
      <x:c r="M26" s="2"/>
      <x:c r="N26" s="2"/>
      <x:c r="O26" s="2"/>
      <x:c r="P26" s="2"/>
      <x:c r="Q26" s="2"/>
      <x:c r="R26" s="2"/>
      <x:c r="S26" s="2"/>
    </x:row>
    <x:row r="27" ht="37" customHeight="1">
      <x:c r="A27" s="2"/>
      <x:c r="B27" s="2"/>
      <x:c r="C27" s="2"/>
      <x:c r="D27" s="2" t="str">
        <x:v>Custeio mensal anterior sem nova carga térmica</x:v>
      </x:c>
      <x:c r="E27" s="2"/>
      <x:c r="F27" s="9" t="n">
        <x:v>67669.81346230055</x:v>
      </x:c>
      <x:c r="G27" s="2"/>
      <x:c r="H27" s="2"/>
      <x:c r="I27" s="2"/>
      <x:c r="J27" s="2"/>
      <x:c r="K27" s="7" t="str">
        <x:v>Provisão anterior mantida. Nova carga térmica incremental separada para revisão.</x:v>
      </x:c>
      <x:c r="L27" s="2"/>
      <x:c r="M27" s="2"/>
      <x:c r="N27" s="2"/>
      <x:c r="O27" s="2"/>
      <x:c r="P27" s="2"/>
      <x:c r="Q27" s="2"/>
      <x:c r="R27" s="2"/>
      <x:c r="S27" s="2"/>
    </x:row>
    <x:row r="28" ht="37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7"/>
      <x:c r="L28" s="2"/>
      <x:c r="M28" s="2"/>
      <x:c r="N28" s="2"/>
      <x:c r="O28" s="2"/>
      <x:c r="P28" s="2"/>
      <x:c r="Q28" s="2"/>
      <x:c r="R28" s="2"/>
      <x:c r="S28" s="2"/>
    </x:row>
    <x:row r="29" ht="37" customHeight="1">
      <x:c r="A29" s="2"/>
      <x:c r="B29" s="2"/>
      <x:c r="C29" s="2"/>
      <x:c r="D29" s="2" t="str">
        <x:v>Aportes e vendas</x:v>
      </x:c>
      <x:c r="E29" s="2"/>
      <x:c r="F29" s="6" t="str">
        <x:v>Não modelados</x:v>
      </x:c>
      <x:c r="G29" s="2"/>
      <x:c r="H29" s="2"/>
      <x:c r="I29" s="2"/>
      <x:c r="J29" s="2"/>
      <x:c r="K29" s="7" t="str">
        <x:v>Custos de comercialização, financiamento e tributos sobre venda/resultados não incluídos.</x:v>
      </x:c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36" customHeight="1">
      <x:c r="A33" s="2"/>
      <x:c r="B33" s="2"/>
      <x:c r="C33" s="2"/>
      <x:c r="D33" s="13" t="str">
        <x:v>Provisão</x:v>
      </x:c>
      <x:c r="E33" s="13" t="str"/>
      <x:c r="F33" s="13" t="str">
        <x:v>Ativa</x:v>
      </x:c>
      <x:c r="G33" s="13" t="str">
        <x:v>Inferior</x:v>
      </x:c>
      <x:c r="H33" s="13" t="str">
        <x:v>Base</x:v>
      </x:c>
      <x:c r="I33" s="13" t="str">
        <x:v>Superior</x:v>
      </x:c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 t="str">
        <x:v>Fechamento da aquisição</x:v>
      </x:c>
      <x:c r="E34" s="2"/>
      <x:c r="F34" s="14" t="n">
        <x:f>CHOOSE($F$6,G34,H34,I34)</x:f>
        <x:v>0.03</x:v>
      </x:c>
      <x:c r="G34" s="15" t="n">
        <x:v>0.02</x:v>
      </x:c>
      <x:c r="H34" s="15" t="n">
        <x:v>0.03</x:v>
      </x:c>
      <x:c r="I34" s="15" t="n">
        <x:v>0.04</x:v>
      </x:c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 t="str">
        <x:v>Estudos, projetos e aprovações</x:v>
      </x:c>
      <x:c r="E35" s="2"/>
      <x:c r="F35" s="14" t="n">
        <x:f>CHOOSE($F$6,G35,H35,I35)</x:f>
        <x:v>0.07</x:v>
      </x:c>
      <x:c r="G35" s="15" t="n">
        <x:v>0.05</x:v>
      </x:c>
      <x:c r="H35" s="15" t="n">
        <x:v>0.07</x:v>
      </x:c>
      <x:c r="I35" s="15" t="n">
        <x:v>0.09</x:v>
      </x:c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 t="str">
        <x:v>Gestão e fiscalização</x:v>
      </x:c>
      <x:c r="E36" s="2"/>
      <x:c r="F36" s="14" t="n">
        <x:f>CHOOSE($F$6,G36,H36,I36)</x:f>
        <x:v>0.04</x:v>
      </x:c>
      <x:c r="G36" s="15" t="n">
        <x:v>0.03</x:v>
      </x:c>
      <x:c r="H36" s="15" t="n">
        <x:v>0.04</x:v>
      </x:c>
      <x:c r="I36" s="15" t="n">
        <x:v>0.05</x:v>
      </x:c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/>
      <x:c r="D37" s="2" t="str">
        <x:v>Contingência de implantação</x:v>
      </x:c>
      <x:c r="E37" s="2"/>
      <x:c r="F37" s="14" t="n">
        <x:f>CHOOSE($F$6,G37,H37,I37)</x:f>
        <x:v>0.25</x:v>
      </x:c>
      <x:c r="G37" s="15" t="n">
        <x:v>0.15</x:v>
      </x:c>
      <x:c r="H37" s="15" t="n">
        <x:v>0.25</x:v>
      </x:c>
      <x:c r="I37" s="15" t="n">
        <x:v>0.35</x:v>
      </x:c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 t="str">
        <x:v>Os preços em USD por componente são estimativas adotadas para este estudo.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2"/>
      <x:c r="C41" s="2"/>
      <x:c r="D41" s="2" t="str">
        <x:v>Preços de referência externos e quantidades geométricas não são cotações locais ou medições de obra.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2"/>
      <x:c r="C45" s="2"/>
      <x:c r="D45" s="2" t="str">
        <x:v>Investimento total estimado (USD)</x:v>
      </x:c>
      <x:c r="E45" s="2"/>
      <x:c r="F45" s="6" t="n">
        <x:v>60000000</x:v>
      </x:c>
      <x:c r="G45" s="2"/>
      <x:c r="H45" s="2"/>
      <x:c r="I45" s="2"/>
      <x:c r="J45" s="2"/>
      <x:c r="K45" s="2" t="str">
        <x:v>Premissa ajustável da proponente; não orçamento contratado.</x:v>
      </x:c>
      <x:c r="L45" s="2"/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2"/>
      <x:c r="C46" s="2"/>
      <x:c r="D46" s="2" t="str">
        <x:v>Aporte inicial dos investidores (USD)</x:v>
      </x:c>
      <x:c r="E46" s="2"/>
      <x:c r="F46" s="6" t="n">
        <x:v>33000000</x:v>
      </x:c>
      <x:c r="G46" s="2"/>
      <x:c r="H46" s="2"/>
      <x:c r="I46" s="2"/>
      <x:c r="J46" s="2"/>
      <x:c r="K46" s="2" t="str">
        <x:v>Premissa ajustável; não captação concluída.</x:v>
      </x:c>
      <x:c r="L46" s="2"/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2"/>
      <x:c r="C47" s="2"/>
      <x:c r="D47" s="2" t="str">
        <x:v>Preço lote 700 m² (USD/m²)</x:v>
      </x:c>
      <x:c r="E47" s="2"/>
      <x:c r="F47" s="6" t="n">
        <x:v>450</x:v>
      </x:c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2"/>
      <x:c r="C48" s="2"/>
      <x:c r="D48" s="2" t="str">
        <x:v>Preço lotes 1.000/1.200 m² (USD/m²)</x:v>
      </x:c>
      <x:c r="E48" s="2"/>
      <x:c r="F48" s="6" t="n">
        <x:v>570</x:v>
      </x:c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</x:row>
  </x:sheetData>
  <x:dataValidations count="1">
    <x:dataValidation type="list" sqref="F6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8" hidden="0" customWidth="1"/>
    <x:col min="4" max="4" width="4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3" hidden="0" customWidth="1"/>
    <x:col min="11" max="11" width="6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Quantidades e dimensões adotadas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Editar fatores em azul. Produto = A × B × fator; perímetro = 2 × (A + B) × fator.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ID</x:v>
      </x:c>
      <x:c r="D6" s="13" t="str">
        <x:v>Quantidade</x:v>
      </x:c>
      <x:c r="E6" s="13" t="str">
        <x:v>Cálculo</x:v>
      </x:c>
      <x:c r="F6" s="13" t="str">
        <x:v>A</x:v>
      </x:c>
      <x:c r="G6" s="13" t="str">
        <x:v>B</x:v>
      </x:c>
      <x:c r="H6" s="13" t="str">
        <x:v>Fator</x:v>
      </x:c>
      <x:c r="I6" s="13" t="str">
        <x:v>Resultado</x:v>
      </x:c>
      <x:c r="J6" s="13" t="str">
        <x:v>Unidade</x:v>
      </x:c>
      <x:c r="K6" s="13" t="str">
        <x:v>Origem e limite</x:v>
      </x:c>
      <x:c r="L6" s="2"/>
      <x:c r="M6" s="2"/>
      <x:c r="N6" s="2"/>
      <x:c r="O6" s="2"/>
      <x:c r="P6" s="2"/>
      <x:c r="Q6" s="2"/>
      <x:c r="R6" s="2"/>
      <x:c r="S6" s="2"/>
    </x:row>
    <x:row r="7" ht="46" customHeight="1">
      <x:c r="A7" s="2"/>
      <x:c r="B7" s="2"/>
      <x:c r="C7" s="7" t="str">
        <x:v>PE-AGUA</x:v>
      </x:c>
      <x:c r="D7" s="7" t="str">
        <x:v>Piscina esportiva — 2 raias — lâmina de água</x:v>
      </x:c>
      <x:c r="E7" s="7" t="str">
        <x:v>produto</x:v>
      </x:c>
      <x:c r="F7" s="18" t="n">
        <x:v>50</x:v>
      </x:c>
      <x:c r="G7" s="18" t="n">
        <x:v>7.5</x:v>
      </x:c>
      <x:c r="H7" s="18" t="n">
        <x:v>1</x:v>
      </x:c>
      <x:c r="I7" s="19" t="n">
        <x:f>IF(COUNT(F7:H7)=3,PRODUCT(F7:H7),NA())</x:f>
        <x:v>375</x:v>
      </x:c>
      <x:c r="J7" s="7" t="str">
        <x:v>m²</x:v>
      </x:c>
      <x:c r="K7" s="7" t="str">
        <x:v>50×7.5; dimensões já publicadas no programa;largura histórica provisória de 7,5 m; duas raias, sem largura por raia aprovada Geometria histórica de planejamento; adequação às duas raias e largura ainda pendente.</x:v>
      </x:c>
      <x:c r="L7" s="2"/>
      <x:c r="M7" s="2"/>
      <x:c r="N7" s="2"/>
      <x:c r="O7" s="2"/>
      <x:c r="P7" s="2"/>
      <x:c r="Q7" s="2"/>
      <x:c r="R7" s="2"/>
      <x:c r="S7" s="2"/>
    </x:row>
    <x:row r="8" ht="46" customHeight="1">
      <x:c r="A8" s="2"/>
      <x:c r="B8" s="2"/>
      <x:c r="C8" s="7" t="str">
        <x:v>PE-PROF</x:v>
      </x:c>
      <x:c r="D8" s="7" t="str">
        <x:v>Piscina esportiva — 2 raias — profundidade média</x:v>
      </x:c>
      <x:c r="E8" s="7" t="str">
        <x:v>direto</x:v>
      </x:c>
      <x:c r="F8" s="18" t="n">
        <x:v>1.35</x:v>
      </x:c>
      <x:c r="G8" s="18" t="n">
        <x:v>1</x:v>
      </x:c>
      <x:c r="H8" s="18" t="n">
        <x:v>1</x:v>
      </x:c>
      <x:c r="I8" s="19" t="n">
        <x:f>IF(ISNUMBER(F8),F8,NA())</x:f>
        <x:v>1.35</x:v>
      </x:c>
      <x:c r="J8" s="7" t="str">
        <x:v>m</x:v>
      </x:c>
      <x:c r="K8" s="7" t="str">
        <x:v>Hipótese para estudo de custo, volume e acabamento; não autoriza construção ou mergulho Geometria histórica de planejamento; adequação às duas raias e largura ainda pendente.</x:v>
      </x:c>
      <x:c r="L8" s="2"/>
      <x:c r="M8" s="2"/>
      <x:c r="N8" s="2"/>
      <x:c r="O8" s="2"/>
      <x:c r="P8" s="2"/>
      <x:c r="Q8" s="2"/>
      <x:c r="R8" s="2"/>
      <x:c r="S8" s="2"/>
    </x:row>
    <x:row r="9" ht="46" customHeight="1">
      <x:c r="A9" s="2"/>
      <x:c r="B9" s="2"/>
      <x:c r="C9" s="7" t="str">
        <x:v>PE-VOL</x:v>
      </x:c>
      <x:c r="D9" s="7" t="str">
        <x:v>Piscina esportiva — 2 raias — volume de água</x:v>
      </x:c>
      <x:c r="E9" s="7" t="str">
        <x:v>produto</x:v>
      </x:c>
      <x:c r="F9" s="18" t="n">
        <x:v>50</x:v>
      </x:c>
      <x:c r="G9" s="18" t="n">
        <x:v>7.5</x:v>
      </x:c>
      <x:c r="H9" s="18" t="n">
        <x:v>1.35</x:v>
      </x:c>
      <x:c r="I9" s="19" t="n">
        <x:f>IF(COUNT(F9:H9)=3,PRODUCT(F9:H9),NA())</x:f>
        <x:v>506.25000000000006</x:v>
      </x:c>
      <x:c r="J9" s="7" t="str">
        <x:v>m³</x:v>
      </x:c>
      <x:c r="K9" s="7" t="str">
        <x:v>50×7.5×1.35; não inclui compensação Geometria histórica de planejamento; adequação às duas raias e largura ainda pendente.</x:v>
      </x:c>
      <x:c r="L9" s="2"/>
      <x:c r="M9" s="2"/>
      <x:c r="N9" s="2"/>
      <x:c r="O9" s="2"/>
      <x:c r="P9" s="2"/>
      <x:c r="Q9" s="2"/>
      <x:c r="R9" s="2"/>
      <x:c r="S9" s="2"/>
    </x:row>
    <x:row r="10" ht="46" customHeight="1">
      <x:c r="A10" s="2"/>
      <x:c r="B10" s="2"/>
      <x:c r="C10" s="7" t="str">
        <x:v>PE-INT</x:v>
      </x:c>
      <x:c r="D10" s="7" t="str">
        <x:v>Piscina esportiva — 2 raias — revestimento interno</x:v>
      </x:c>
      <x:c r="E10" s="7" t="str">
        <x:v>direto</x:v>
      </x:c>
      <x:c r="F10" s="18" t="n">
        <x:v>530.25</x:v>
      </x:c>
      <x:c r="G10" s="18" t="n">
        <x:v>1</x:v>
      </x:c>
      <x:c r="H10" s="18" t="n">
        <x:v>1</x:v>
      </x:c>
      <x:c r="I10" s="19" t="n">
        <x:f>IF(ISNUMBER(F10),F10,NA())</x:f>
        <x:v>530.25</x:v>
      </x:c>
      <x:c r="J10" s="7" t="str">
        <x:v>m²</x:v>
      </x:c>
      <x:c r="K10" s="7" t="str">
        <x:v>375.0+2×(50+7.5)×1.35; pisos+paredes; curvas/degraus ainda não modelados Geometria histórica de planejamento; adequação às duas raias e largura ainda pendente.</x:v>
      </x:c>
      <x:c r="L10" s="2"/>
      <x:c r="M10" s="2"/>
      <x:c r="N10" s="2"/>
      <x:c r="O10" s="2"/>
      <x:c r="P10" s="2"/>
      <x:c r="Q10" s="2"/>
      <x:c r="R10" s="2"/>
      <x:c r="S10" s="2"/>
    </x:row>
    <x:row r="11" ht="46" customHeight="1">
      <x:c r="A11" s="2"/>
      <x:c r="B11" s="2"/>
      <x:c r="C11" s="7" t="str">
        <x:v>PE-DECK</x:v>
      </x:c>
      <x:c r="D11" s="7" t="str">
        <x:v>Piscina esportiva — 2 raias — deck atribuído</x:v>
      </x:c>
      <x:c r="E11" s="7" t="str">
        <x:v>direto</x:v>
      </x:c>
      <x:c r="F11" s="18" t="n">
        <x:v>600</x:v>
      </x:c>
      <x:c r="G11" s="18" t="n">
        <x:v>1</x:v>
      </x:c>
      <x:c r="H11" s="18" t="n">
        <x:v>1</x:v>
      </x:c>
      <x:c r="I11" s="19" t="n">
        <x:f>IF(ISNUMBER(F11),F11,NA())</x:f>
        <x:v>600</x:v>
      </x:c>
      <x:c r="J11" s="7" t="str">
        <x:v>m²</x:v>
      </x:c>
      <x:c r="K11" s="7" t="str">
        <x:v>Parcela gerencial dos 3.500 m² totais já reservados em C02 Geometria histórica de planejamento; adequação às duas raias e largura ainda pendente.</x:v>
      </x:c>
      <x:c r="L11" s="2"/>
      <x:c r="M11" s="2"/>
      <x:c r="N11" s="2"/>
      <x:c r="O11" s="2"/>
      <x:c r="P11" s="2"/>
      <x:c r="Q11" s="2"/>
      <x:c r="R11" s="2"/>
      <x:c r="S11" s="2"/>
    </x:row>
    <x:row r="12" ht="46" customHeight="1">
      <x:c r="A12" s="2"/>
      <x:c r="B12" s="2"/>
      <x:c r="C12" s="7" t="str">
        <x:v>PE-TEC</x:v>
      </x:c>
      <x:c r="D12" s="7" t="str">
        <x:v>Piscina esportiva — 2 raias — casa técnica atribuída</x:v>
      </x:c>
      <x:c r="E12" s="7" t="str">
        <x:v>direto</x:v>
      </x:c>
      <x:c r="F12" s="18" t="n">
        <x:v>60</x:v>
      </x:c>
      <x:c r="G12" s="18" t="n">
        <x:v>1</x:v>
      </x:c>
      <x:c r="H12" s="18" t="n">
        <x:v>1</x:v>
      </x:c>
      <x:c r="I12" s="19" t="n">
        <x:f>IF(ISNUMBER(F12),F12,NA())</x:f>
        <x:v>60</x:v>
      </x:c>
      <x:c r="J12" s="7" t="str">
        <x:v>m²</x:v>
      </x:c>
      <x:c r="K12" s="7" t="str">
        <x:v>Parcela gerencial dos 600 m² de apoios E01.5; não é área adicional Geometria histórica de planejamento; adequação às duas raias e largura ainda pendente.</x:v>
      </x:c>
      <x:c r="L12" s="2"/>
      <x:c r="M12" s="2"/>
      <x:c r="N12" s="2"/>
      <x:c r="O12" s="2"/>
      <x:c r="P12" s="2"/>
      <x:c r="Q12" s="2"/>
      <x:c r="R12" s="2"/>
      <x:c r="S12" s="2"/>
    </x:row>
    <x:row r="13" ht="46" customHeight="1">
      <x:c r="A13" s="2"/>
      <x:c r="B13" s="2"/>
      <x:c r="C13" s="7" t="str">
        <x:v>PS-AGUA</x:v>
      </x:c>
      <x:c r="D13" s="7" t="str">
        <x:v>Piscina social — lâmina de água</x:v>
      </x:c>
      <x:c r="E13" s="7" t="str">
        <x:v>produto</x:v>
      </x:c>
      <x:c r="F13" s="18" t="n">
        <x:v>40</x:v>
      </x:c>
      <x:c r="G13" s="18" t="n">
        <x:v>25</x:v>
      </x:c>
      <x:c r="H13" s="18" t="n">
        <x:v>1</x:v>
      </x:c>
      <x:c r="I13" s="19" t="n">
        <x:f>IF(COUNT(F13:H13)=3,PRODUCT(F13:H13),NA())</x:f>
        <x:v>1000</x:v>
      </x:c>
      <x:c r="J13" s="7" t="str">
        <x:v>m²</x:v>
      </x:c>
      <x:c r="K13" s="7" t="str">
        <x:v>40×25; retângulo equivalente de orçamento; contorno orgânico ainda não medido</x:v>
      </x:c>
      <x:c r="L13" s="2"/>
      <x:c r="M13" s="2"/>
      <x:c r="N13" s="2"/>
      <x:c r="O13" s="2"/>
      <x:c r="P13" s="2"/>
      <x:c r="Q13" s="2"/>
      <x:c r="R13" s="2"/>
      <x:c r="S13" s="2"/>
    </x:row>
    <x:row r="14" ht="46" customHeight="1">
      <x:c r="A14" s="2"/>
      <x:c r="B14" s="2"/>
      <x:c r="C14" s="7" t="str">
        <x:v>PS-PROF</x:v>
      </x:c>
      <x:c r="D14" s="7" t="str">
        <x:v>Piscina social — profundidade média</x:v>
      </x:c>
      <x:c r="E14" s="7" t="str">
        <x:v>direto</x:v>
      </x:c>
      <x:c r="F14" s="18" t="n">
        <x:v>1.2</x:v>
      </x:c>
      <x:c r="G14" s="18" t="n">
        <x:v>1</x:v>
      </x:c>
      <x:c r="H14" s="18" t="n">
        <x:v>1</x:v>
      </x:c>
      <x:c r="I14" s="19" t="n">
        <x:f>IF(ISNUMBER(F14),F14,NA())</x:f>
        <x:v>1.2</x:v>
      </x:c>
      <x:c r="J14" s="7" t="str">
        <x:v>m</x:v>
      </x:c>
      <x:c r="K14" s="7" t="str">
        <x:v>Hipótese para estudo de custo, volume e acabamento; não autoriza construção ou mergulho</x:v>
      </x:c>
      <x:c r="L14" s="2"/>
      <x:c r="M14" s="2"/>
      <x:c r="N14" s="2"/>
      <x:c r="O14" s="2"/>
      <x:c r="P14" s="2"/>
      <x:c r="Q14" s="2"/>
      <x:c r="R14" s="2"/>
      <x:c r="S14" s="2"/>
    </x:row>
    <x:row r="15" ht="46" customHeight="1">
      <x:c r="A15" s="2"/>
      <x:c r="B15" s="2"/>
      <x:c r="C15" s="7" t="str">
        <x:v>PS-VOL</x:v>
      </x:c>
      <x:c r="D15" s="7" t="str">
        <x:v>Piscina social — volume de água</x:v>
      </x:c>
      <x:c r="E15" s="7" t="str">
        <x:v>produto</x:v>
      </x:c>
      <x:c r="F15" s="18" t="n">
        <x:v>40</x:v>
      </x:c>
      <x:c r="G15" s="18" t="n">
        <x:v>25</x:v>
      </x:c>
      <x:c r="H15" s="18" t="n">
        <x:v>1.2</x:v>
      </x:c>
      <x:c r="I15" s="19" t="n">
        <x:f>IF(COUNT(F15:H15)=3,PRODUCT(F15:H15),NA())</x:f>
        <x:v>1200</x:v>
      </x:c>
      <x:c r="J15" s="7" t="str">
        <x:v>m³</x:v>
      </x:c>
      <x:c r="K15" s="7" t="str">
        <x:v>40×25×1.2; não inclui compensação</x:v>
      </x:c>
      <x:c r="L15" s="2"/>
      <x:c r="M15" s="2"/>
      <x:c r="N15" s="2"/>
      <x:c r="O15" s="2"/>
      <x:c r="P15" s="2"/>
      <x:c r="Q15" s="2"/>
      <x:c r="R15" s="2"/>
      <x:c r="S15" s="2"/>
    </x:row>
    <x:row r="16" ht="46" customHeight="1">
      <x:c r="A16" s="2"/>
      <x:c r="B16" s="2"/>
      <x:c r="C16" s="7" t="str">
        <x:v>PS-INT</x:v>
      </x:c>
      <x:c r="D16" s="7" t="str">
        <x:v>Piscina social — revestimento interno</x:v>
      </x:c>
      <x:c r="E16" s="7" t="str">
        <x:v>direto</x:v>
      </x:c>
      <x:c r="F16" s="18" t="n">
        <x:v>1156</x:v>
      </x:c>
      <x:c r="G16" s="18" t="n">
        <x:v>1</x:v>
      </x:c>
      <x:c r="H16" s="18" t="n">
        <x:v>1</x:v>
      </x:c>
      <x:c r="I16" s="19" t="n">
        <x:f>IF(ISNUMBER(F16),F16,NA())</x:f>
        <x:v>1156</x:v>
      </x:c>
      <x:c r="J16" s="7" t="str">
        <x:v>m²</x:v>
      </x:c>
      <x:c r="K16" s="7" t="str">
        <x:v>1000+2×(40+25)×1.2; pisos+paredes; curvas/degraus ainda não modelados</x:v>
      </x:c>
      <x:c r="L16" s="2"/>
      <x:c r="M16" s="2"/>
      <x:c r="N16" s="2"/>
      <x:c r="O16" s="2"/>
      <x:c r="P16" s="2"/>
      <x:c r="Q16" s="2"/>
      <x:c r="R16" s="2"/>
      <x:c r="S16" s="2"/>
    </x:row>
    <x:row r="17" ht="46" customHeight="1">
      <x:c r="A17" s="2"/>
      <x:c r="B17" s="2"/>
      <x:c r="C17" s="7" t="str">
        <x:v>PS-DECK</x:v>
      </x:c>
      <x:c r="D17" s="7" t="str">
        <x:v>Piscina social — deck atribuído</x:v>
      </x:c>
      <x:c r="E17" s="7" t="str">
        <x:v>direto</x:v>
      </x:c>
      <x:c r="F17" s="18" t="n">
        <x:v>2400</x:v>
      </x:c>
      <x:c r="G17" s="18" t="n">
        <x:v>1</x:v>
      </x:c>
      <x:c r="H17" s="18" t="n">
        <x:v>1</x:v>
      </x:c>
      <x:c r="I17" s="19" t="n">
        <x:f>IF(ISNUMBER(F17),F17,NA())</x:f>
        <x:v>2400</x:v>
      </x:c>
      <x:c r="J17" s="7" t="str">
        <x:v>m²</x:v>
      </x:c>
      <x:c r="K17" s="7" t="str">
        <x:v>Parcela gerencial dos 3.500 m² totais já reservados em C02</x:v>
      </x:c>
      <x:c r="L17" s="2"/>
      <x:c r="M17" s="2"/>
      <x:c r="N17" s="2"/>
      <x:c r="O17" s="2"/>
      <x:c r="P17" s="2"/>
      <x:c r="Q17" s="2"/>
      <x:c r="R17" s="2"/>
      <x:c r="S17" s="2"/>
    </x:row>
    <x:row r="18" ht="46" customHeight="1">
      <x:c r="A18" s="2"/>
      <x:c r="B18" s="2"/>
      <x:c r="C18" s="7" t="str">
        <x:v>PS-TEC</x:v>
      </x:c>
      <x:c r="D18" s="7" t="str">
        <x:v>Piscina social — casa técnica atribuída</x:v>
      </x:c>
      <x:c r="E18" s="7" t="str">
        <x:v>direto</x:v>
      </x:c>
      <x:c r="F18" s="18" t="n">
        <x:v>100</x:v>
      </x:c>
      <x:c r="G18" s="18" t="n">
        <x:v>1</x:v>
      </x:c>
      <x:c r="H18" s="18" t="n">
        <x:v>1</x:v>
      </x:c>
      <x:c r="I18" s="19" t="n">
        <x:f>IF(ISNUMBER(F18),F18,NA())</x:f>
        <x:v>100</x:v>
      </x:c>
      <x:c r="J18" s="7" t="str">
        <x:v>m²</x:v>
      </x:c>
      <x:c r="K18" s="7" t="str">
        <x:v>Parcela gerencial dos 600 m² de apoios E01.5; não é área adicional</x:v>
      </x:c>
      <x:c r="L18" s="2"/>
      <x:c r="M18" s="2"/>
      <x:c r="N18" s="2"/>
      <x:c r="O18" s="2"/>
      <x:c r="P18" s="2"/>
      <x:c r="Q18" s="2"/>
      <x:c r="R18" s="2"/>
      <x:c r="S18" s="2"/>
    </x:row>
    <x:row r="19" ht="46" customHeight="1">
      <x:c r="A19" s="2"/>
      <x:c r="B19" s="2"/>
      <x:c r="C19" s="7" t="str">
        <x:v>PI-AGUA</x:v>
      </x:c>
      <x:c r="D19" s="7" t="str">
        <x:v>Piscina infantil — lâmina de água</x:v>
      </x:c>
      <x:c r="E19" s="7" t="str">
        <x:v>produto</x:v>
      </x:c>
      <x:c r="F19" s="18" t="n">
        <x:v>20</x:v>
      </x:c>
      <x:c r="G19" s="18" t="n">
        <x:v>10</x:v>
      </x:c>
      <x:c r="H19" s="18" t="n">
        <x:v>1</x:v>
      </x:c>
      <x:c r="I19" s="19" t="n">
        <x:f>IF(COUNT(F19:H19)=3,PRODUCT(F19:H19),NA())</x:f>
        <x:v>200</x:v>
      </x:c>
      <x:c r="J19" s="7" t="str">
        <x:v>m²</x:v>
      </x:c>
      <x:c r="K19" s="7" t="str">
        <x:v>20×10; retângulo equivalente de orçamento; contorno orgânico ainda não medido</x:v>
      </x:c>
      <x:c r="L19" s="2"/>
      <x:c r="M19" s="2"/>
      <x:c r="N19" s="2"/>
      <x:c r="O19" s="2"/>
      <x:c r="P19" s="2"/>
      <x:c r="Q19" s="2"/>
      <x:c r="R19" s="2"/>
      <x:c r="S19" s="2"/>
    </x:row>
    <x:row r="20" ht="46" customHeight="1">
      <x:c r="A20" s="2"/>
      <x:c r="B20" s="2"/>
      <x:c r="C20" s="7" t="str">
        <x:v>PI-PROF</x:v>
      </x:c>
      <x:c r="D20" s="7" t="str">
        <x:v>Piscina infantil — profundidade média</x:v>
      </x:c>
      <x:c r="E20" s="7" t="str">
        <x:v>direto</x:v>
      </x:c>
      <x:c r="F20" s="18" t="n">
        <x:v>0.45</x:v>
      </x:c>
      <x:c r="G20" s="18" t="n">
        <x:v>1</x:v>
      </x:c>
      <x:c r="H20" s="18" t="n">
        <x:v>1</x:v>
      </x:c>
      <x:c r="I20" s="19" t="n">
        <x:f>IF(ISNUMBER(F20),F20,NA())</x:f>
        <x:v>0.45</x:v>
      </x:c>
      <x:c r="J20" s="7" t="str">
        <x:v>m</x:v>
      </x:c>
      <x:c r="K20" s="7" t="str">
        <x:v>Hipótese para estudo de custo, volume e acabamento; não autoriza construção ou mergulho</x:v>
      </x:c>
      <x:c r="L20" s="2"/>
      <x:c r="M20" s="2"/>
      <x:c r="N20" s="2"/>
      <x:c r="O20" s="2"/>
      <x:c r="P20" s="2"/>
      <x:c r="Q20" s="2"/>
      <x:c r="R20" s="2"/>
      <x:c r="S20" s="2"/>
    </x:row>
    <x:row r="21" ht="46" customHeight="1">
      <x:c r="A21" s="2"/>
      <x:c r="B21" s="2"/>
      <x:c r="C21" s="7" t="str">
        <x:v>PI-VOL</x:v>
      </x:c>
      <x:c r="D21" s="7" t="str">
        <x:v>Piscina infantil — volume de água</x:v>
      </x:c>
      <x:c r="E21" s="7" t="str">
        <x:v>produto</x:v>
      </x:c>
      <x:c r="F21" s="18" t="n">
        <x:v>20</x:v>
      </x:c>
      <x:c r="G21" s="18" t="n">
        <x:v>10</x:v>
      </x:c>
      <x:c r="H21" s="18" t="n">
        <x:v>0.45</x:v>
      </x:c>
      <x:c r="I21" s="19" t="n">
        <x:f>IF(COUNT(F21:H21)=3,PRODUCT(F21:H21),NA())</x:f>
        <x:v>90</x:v>
      </x:c>
      <x:c r="J21" s="7" t="str">
        <x:v>m³</x:v>
      </x:c>
      <x:c r="K21" s="7" t="str">
        <x:v>20×10×0.45; não inclui compensação</x:v>
      </x:c>
      <x:c r="L21" s="2"/>
      <x:c r="M21" s="2"/>
      <x:c r="N21" s="2"/>
      <x:c r="O21" s="2"/>
      <x:c r="P21" s="2"/>
      <x:c r="Q21" s="2"/>
      <x:c r="R21" s="2"/>
      <x:c r="S21" s="2"/>
    </x:row>
    <x:row r="22" ht="46" customHeight="1">
      <x:c r="A22" s="2"/>
      <x:c r="B22" s="2"/>
      <x:c r="C22" s="7" t="str">
        <x:v>PI-INT</x:v>
      </x:c>
      <x:c r="D22" s="7" t="str">
        <x:v>Piscina infantil — revestimento interno</x:v>
      </x:c>
      <x:c r="E22" s="7" t="str">
        <x:v>direto</x:v>
      </x:c>
      <x:c r="F22" s="18" t="n">
        <x:v>227</x:v>
      </x:c>
      <x:c r="G22" s="18" t="n">
        <x:v>1</x:v>
      </x:c>
      <x:c r="H22" s="18" t="n">
        <x:v>1</x:v>
      </x:c>
      <x:c r="I22" s="19" t="n">
        <x:f>IF(ISNUMBER(F22),F22,NA())</x:f>
        <x:v>227</x:v>
      </x:c>
      <x:c r="J22" s="7" t="str">
        <x:v>m²</x:v>
      </x:c>
      <x:c r="K22" s="7" t="str">
        <x:v>200+2×(20+10)×0.45; pisos+paredes; curvas/degraus ainda não modelados</x:v>
      </x:c>
      <x:c r="L22" s="2"/>
      <x:c r="M22" s="2"/>
      <x:c r="N22" s="2"/>
      <x:c r="O22" s="2"/>
      <x:c r="P22" s="2"/>
      <x:c r="Q22" s="2"/>
      <x:c r="R22" s="2"/>
      <x:c r="S22" s="2"/>
    </x:row>
    <x:row r="23" ht="46" customHeight="1">
      <x:c r="A23" s="2"/>
      <x:c r="B23" s="2"/>
      <x:c r="C23" s="7" t="str">
        <x:v>PI-DECK</x:v>
      </x:c>
      <x:c r="D23" s="7" t="str">
        <x:v>Piscina infantil — deck atribuído</x:v>
      </x:c>
      <x:c r="E23" s="7" t="str">
        <x:v>direto</x:v>
      </x:c>
      <x:c r="F23" s="18" t="n">
        <x:v>500</x:v>
      </x:c>
      <x:c r="G23" s="18" t="n">
        <x:v>1</x:v>
      </x:c>
      <x:c r="H23" s="18" t="n">
        <x:v>1</x:v>
      </x:c>
      <x:c r="I23" s="19" t="n">
        <x:f>IF(ISNUMBER(F23),F23,NA())</x:f>
        <x:v>500</x:v>
      </x:c>
      <x:c r="J23" s="7" t="str">
        <x:v>m²</x:v>
      </x:c>
      <x:c r="K23" s="7" t="str">
        <x:v>Parcela gerencial dos 3.500 m² totais já reservados em C02</x:v>
      </x:c>
      <x:c r="L23" s="2"/>
      <x:c r="M23" s="2"/>
      <x:c r="N23" s="2"/>
      <x:c r="O23" s="2"/>
      <x:c r="P23" s="2"/>
      <x:c r="Q23" s="2"/>
      <x:c r="R23" s="2"/>
      <x:c r="S23" s="2"/>
    </x:row>
    <x:row r="24" ht="46" customHeight="1">
      <x:c r="A24" s="2"/>
      <x:c r="B24" s="2"/>
      <x:c r="C24" s="7" t="str">
        <x:v>PI-TEC</x:v>
      </x:c>
      <x:c r="D24" s="7" t="str">
        <x:v>Piscina infantil — casa técnica atribuída</x:v>
      </x:c>
      <x:c r="E24" s="7" t="str">
        <x:v>direto</x:v>
      </x:c>
      <x:c r="F24" s="18" t="n">
        <x:v>20</x:v>
      </x:c>
      <x:c r="G24" s="18" t="n">
        <x:v>1</x:v>
      </x:c>
      <x:c r="H24" s="18" t="n">
        <x:v>1</x:v>
      </x:c>
      <x:c r="I24" s="19" t="n">
        <x:f>IF(ISNUMBER(F24),F24,NA())</x:f>
        <x:v>20</x:v>
      </x:c>
      <x:c r="J24" s="7" t="str">
        <x:v>m²</x:v>
      </x:c>
      <x:c r="K24" s="7" t="str">
        <x:v>Parcela gerencial dos 600 m² de apoios E01.5; não é área adicional</x:v>
      </x:c>
      <x:c r="L24" s="2"/>
      <x:c r="M24" s="2"/>
      <x:c r="N24" s="2"/>
      <x:c r="O24" s="2"/>
      <x:c r="P24" s="2"/>
      <x:c r="Q24" s="2"/>
      <x:c r="R24" s="2"/>
      <x:c r="S24" s="2"/>
    </x:row>
    <x:row r="25" ht="46" customHeight="1">
      <x:c r="A25" s="2"/>
      <x:c r="B25" s="2"/>
      <x:c r="C25" s="7" t="str">
        <x:v>VC-AREA</x:v>
      </x:c>
      <x:c r="D25" s="7" t="str">
        <x:v>Vestiários compartilhados</x:v>
      </x:c>
      <x:c r="E25" s="7" t="str">
        <x:v>direto</x:v>
      </x:c>
      <x:c r="F25" s="18" t="n">
        <x:v>400</x:v>
      </x:c>
      <x:c r="G25" s="18" t="n">
        <x:v>1</x:v>
      </x:c>
      <x:c r="H25" s="18" t="n">
        <x:v>1</x:v>
      </x:c>
      <x:c r="I25" s="19" t="n">
        <x:f>IF(ISNUMBER(F25),F25,NA())</x:f>
        <x:v>400</x:v>
      </x:c>
      <x:c r="J25" s="7" t="str">
        <x:v>m² construído</x:v>
      </x:c>
      <x:c r="K25" s="7" t="str">
        <x:v>2×130+2×30+80; toda área E01.4 redistribuída, não adicionada</x:v>
      </x:c>
      <x:c r="L25" s="2"/>
      <x:c r="M25" s="2"/>
      <x:c r="N25" s="2"/>
      <x:c r="O25" s="2"/>
      <x:c r="P25" s="2"/>
      <x:c r="Q25" s="2"/>
      <x:c r="R25" s="2"/>
      <x:c r="S25" s="2"/>
    </x:row>
    <x:row r="26" ht="46" customHeight="1">
      <x:c r="A26" s="2"/>
      <x:c r="B26" s="2"/>
      <x:c r="C26" s="7" t="str">
        <x:v>TEC-RES</x:v>
      </x:c>
      <x:c r="D26" s="7" t="str">
        <x:v>Demais apoios técnicos mantidos</x:v>
      </x:c>
      <x:c r="E26" s="7" t="str">
        <x:v>direto</x:v>
      </x:c>
      <x:c r="F26" s="18" t="n">
        <x:v>420</x:v>
      </x:c>
      <x:c r="G26" s="18" t="n">
        <x:v>1</x:v>
      </x:c>
      <x:c r="H26" s="18" t="n">
        <x:v>1</x:v>
      </x:c>
      <x:c r="I26" s="19" t="n">
        <x:f>IF(ISNUMBER(F26),F26,NA())</x:f>
        <x:v>420</x:v>
      </x:c>
      <x:c r="J26" s="7" t="str">
        <x:v>m² construído</x:v>
      </x:c>
      <x:c r="K26" s="7" t="str">
        <x:v>E01.5:600−60−100−20=420; não substituir 600 por 180</x:v>
      </x:c>
      <x:c r="L26" s="2"/>
      <x:c r="M26" s="2"/>
      <x:c r="N26" s="2"/>
      <x:c r="O26" s="2"/>
      <x:c r="P26" s="2"/>
      <x:c r="Q26" s="2"/>
      <x:c r="R26" s="2"/>
      <x:c r="S26" s="2"/>
    </x:row>
    <x:row r="27" ht="46" customHeight="1">
      <x:c r="A27" s="2"/>
      <x:c r="B27" s="2"/>
      <x:c r="C27" s="7" t="str">
        <x:v>FJ</x:v>
      </x:c>
      <x:c r="D27" s="7" t="str">
        <x:v>Futebol: área de jogo</x:v>
      </x:c>
      <x:c r="E27" s="7" t="str">
        <x:v>produto</x:v>
      </x:c>
      <x:c r="F27" s="18" t="n">
        <x:v>105</x:v>
      </x:c>
      <x:c r="G27" s="18" t="n">
        <x:v>68</x:v>
      </x:c>
      <x:c r="H27" s="18" t="n">
        <x:v>1</x:v>
      </x:c>
      <x:c r="I27" s="19" t="n">
        <x:f>IF(COUNT(F27:H27)=3,PRODUCT(F27:H27),NA())</x:f>
        <x:v>7140</x:v>
      </x:c>
      <x:c r="J27" s="7" t="str">
        <x:v>m²</x:v>
      </x:c>
      <x:c r="K27" s="7" t="str">
        <x:v>105×68 m, recomendação FIFA</x:v>
      </x:c>
      <x:c r="L27" s="2"/>
      <x:c r="M27" s="2"/>
      <x:c r="N27" s="2"/>
      <x:c r="O27" s="2"/>
      <x:c r="P27" s="2"/>
      <x:c r="Q27" s="2"/>
      <x:c r="R27" s="2"/>
      <x:c r="S27" s="2"/>
    </x:row>
    <x:row r="28" ht="46" customHeight="1">
      <x:c r="A28" s="2"/>
      <x:c r="B28" s="2"/>
      <x:c r="C28" s="7" t="str">
        <x:v>FR</x:v>
      </x:c>
      <x:c r="D28" s="7" t="str">
        <x:v>Futebol: gramado com escape</x:v>
      </x:c>
      <x:c r="E28" s="7" t="str">
        <x:v>produto</x:v>
      </x:c>
      <x:c r="F28" s="18" t="n">
        <x:v>115</x:v>
      </x:c>
      <x:c r="G28" s="18" t="n">
        <x:v>78</x:v>
      </x:c>
      <x:c r="H28" s="18" t="n">
        <x:v>1</x:v>
      </x:c>
      <x:c r="I28" s="19" t="n">
        <x:f>IF(COUNT(F28:H28)=3,PRODUCT(F28:H28),NA())</x:f>
        <x:v>8970</x:v>
      </x:c>
      <x:c r="J28" s="7" t="str">
        <x:v>m²</x:v>
      </x:c>
      <x:c r="K28" s="7" t="str">
        <x:v>115×78 m; margem5m uniforme, decisão de projeto</x:v>
      </x:c>
      <x:c r="L28" s="2"/>
      <x:c r="M28" s="2"/>
      <x:c r="N28" s="2"/>
      <x:c r="O28" s="2"/>
      <x:c r="P28" s="2"/>
      <x:c r="Q28" s="2"/>
      <x:c r="R28" s="2"/>
      <x:c r="S28" s="2"/>
    </x:row>
    <x:row r="29" ht="46" customHeight="1">
      <x:c r="A29" s="2"/>
      <x:c r="B29" s="2"/>
      <x:c r="C29" s="7" t="str">
        <x:v>FE</x:v>
      </x:c>
      <x:c r="D29" s="7" t="str">
        <x:v>Futebol: envelope para compatibilização</x:v>
      </x:c>
      <x:c r="E29" s="7" t="str">
        <x:v>produto</x:v>
      </x:c>
      <x:c r="F29" s="18" t="n">
        <x:v>119</x:v>
      </x:c>
      <x:c r="G29" s="18" t="n">
        <x:v>82</x:v>
      </x:c>
      <x:c r="H29" s="18" t="n">
        <x:v>1</x:v>
      </x:c>
      <x:c r="I29" s="19" t="n">
        <x:f>IF(COUNT(F29:H29)=3,PRODUCT(F29:H29),NA())</x:f>
        <x:v>9758</x:v>
      </x:c>
      <x:c r="J29" s="7" t="str">
        <x:v>m²</x:v>
      </x:c>
      <x:c r="K29" s="7" t="str">
        <x:v>119×82 m; 2 m adicionais além do gramado para apoios e circulação; não suficiente para toda obra/arquibancada; não orçado como gramado</x:v>
      </x:c>
      <x:c r="L29" s="2"/>
      <x:c r="M29" s="2"/>
      <x:c r="N29" s="2"/>
      <x:c r="O29" s="2"/>
      <x:c r="P29" s="2"/>
      <x:c r="Q29" s="2"/>
      <x:c r="R29" s="2"/>
      <x:c r="S29" s="2"/>
    </x:row>
    <x:row r="30" ht="46" customHeight="1">
      <x:c r="A30" s="2"/>
      <x:c r="B30" s="2"/>
      <x:c r="C30" s="7" t="str">
        <x:v>FP</x:v>
      </x:c>
      <x:c r="D30" s="7" t="str">
        <x:v>Futebol: perímetro de recinto</x:v>
      </x:c>
      <x:c r="E30" s="7" t="str">
        <x:v>perimetro</x:v>
      </x:c>
      <x:c r="F30" s="18" t="n">
        <x:v>115</x:v>
      </x:c>
      <x:c r="G30" s="18" t="n">
        <x:v>78</x:v>
      </x:c>
      <x:c r="H30" s="18" t="n">
        <x:v>1</x:v>
      </x:c>
      <x:c r="I30" s="19" t="n">
        <x:f>IF(COUNT(F30:H30)=3,2*(F30+G30)*H30,NA())</x:f>
        <x:v>386</x:v>
      </x:c>
      <x:c r="J30" s="7" t="str">
        <x:v>m</x:v>
      </x:c>
      <x:c r="K30" s="7" t="str">
        <x:v>2×(115+78); fechamento imediatamente além da faixa livre</x:v>
      </x:c>
      <x:c r="L30" s="2"/>
      <x:c r="M30" s="2"/>
      <x:c r="N30" s="2"/>
      <x:c r="O30" s="2"/>
      <x:c r="P30" s="2"/>
      <x:c r="Q30" s="2"/>
      <x:c r="R30" s="2"/>
      <x:c r="S30" s="2"/>
    </x:row>
    <x:row r="31" ht="46" customHeight="1">
      <x:c r="A31" s="2"/>
      <x:c r="B31" s="2"/>
      <x:c r="C31" s="7" t="str">
        <x:v>T1</x:v>
      </x:c>
      <x:c r="D31" s="7" t="str">
        <x:v>Tênis: recinto por quadra</x:v>
      </x:c>
      <x:c r="E31" s="7" t="str">
        <x:v>produto</x:v>
      </x:c>
      <x:c r="F31" s="18" t="n">
        <x:v>36.57</x:v>
      </x:c>
      <x:c r="G31" s="18" t="n">
        <x:v>18.29</x:v>
      </x:c>
      <x:c r="H31" s="18" t="n">
        <x:v>1</x:v>
      </x:c>
      <x:c r="I31" s="19" t="n">
        <x:f>IF(COUNT(F31:H31)=3,PRODUCT(F31:H31),NA())</x:f>
        <x:v>668.8652999999999</x:v>
      </x:c>
      <x:c r="J31" s="7" t="str">
        <x:v>m²</x:v>
      </x:c>
      <x:c r="K31" s="7" t="str">
        <x:v>36,57×18,29 m</x:v>
      </x:c>
      <x:c r="L31" s="2"/>
      <x:c r="M31" s="2"/>
      <x:c r="N31" s="2"/>
      <x:c r="O31" s="2"/>
      <x:c r="P31" s="2"/>
      <x:c r="Q31" s="2"/>
      <x:c r="R31" s="2"/>
      <x:c r="S31" s="2"/>
    </x:row>
    <x:row r="32" ht="46" customHeight="1">
      <x:c r="A32" s="2"/>
      <x:c r="B32" s="2"/>
      <x:c r="C32" s="7" t="str">
        <x:v>T3</x:v>
      </x:c>
      <x:c r="D32" s="7" t="str">
        <x:v>Tênis: três recintos independentes</x:v>
      </x:c>
      <x:c r="E32" s="7" t="str">
        <x:v>produto</x:v>
      </x:c>
      <x:c r="F32" s="18" t="n">
        <x:v>36.57</x:v>
      </x:c>
      <x:c r="G32" s="18" t="n">
        <x:v>18.29</x:v>
      </x:c>
      <x:c r="H32" s="18" t="n">
        <x:v>3</x:v>
      </x:c>
      <x:c r="I32" s="19" t="n">
        <x:f>IF(COUNT(F32:H32)=3,PRODUCT(F32:H32),NA())</x:f>
        <x:v>2006.5958999999998</x:v>
      </x:c>
      <x:c r="J32" s="7" t="str">
        <x:v>m²</x:v>
      </x:c>
      <x:c r="K32" s="7" t="str">
        <x:v>3×36,57×18,29; sem compartilhar escapes</x:v>
      </x:c>
      <x:c r="L32" s="2"/>
      <x:c r="M32" s="2"/>
      <x:c r="N32" s="2"/>
      <x:c r="O32" s="2"/>
      <x:c r="P32" s="2"/>
      <x:c r="Q32" s="2"/>
      <x:c r="R32" s="2"/>
      <x:c r="S32" s="2"/>
    </x:row>
    <x:row r="33" ht="46" customHeight="1">
      <x:c r="A33" s="2"/>
      <x:c r="B33" s="2"/>
      <x:c r="C33" s="7" t="str">
        <x:v>BT</x:v>
      </x:c>
      <x:c r="D33" s="7" t="str">
        <x:v>Beach tennis: recinto adotado</x:v>
      </x:c>
      <x:c r="E33" s="7" t="str">
        <x:v>produto</x:v>
      </x:c>
      <x:c r="F33" s="18" t="n">
        <x:v>26</x:v>
      </x:c>
      <x:c r="G33" s="18" t="n">
        <x:v>18</x:v>
      </x:c>
      <x:c r="H33" s="18" t="n">
        <x:v>1</x:v>
      </x:c>
      <x:c r="I33" s="19" t="n">
        <x:f>IF(COUNT(F33:H33)=3,PRODUCT(F33:H33),NA())</x:f>
        <x:v>468</x:v>
      </x:c>
      <x:c r="J33" s="7" t="str">
        <x:v>m²</x:v>
      </x:c>
      <x:c r="K33" s="7" t="str">
        <x:v>26×18; faixa5m escolhida, ITF mínimo2m</x:v>
      </x:c>
      <x:c r="L33" s="2"/>
      <x:c r="M33" s="2"/>
      <x:c r="N33" s="2"/>
      <x:c r="O33" s="2"/>
      <x:c r="P33" s="2"/>
      <x:c r="Q33" s="2"/>
      <x:c r="R33" s="2"/>
      <x:c r="S33" s="2"/>
    </x:row>
    <x:row r="34" ht="46" customHeight="1">
      <x:c r="A34" s="2"/>
      <x:c r="B34" s="2"/>
      <x:c r="C34" s="7" t="str">
        <x:v>VP</x:v>
      </x:c>
      <x:c r="D34" s="7" t="str">
        <x:v>Vôlei de praia: recinto adotado</x:v>
      </x:c>
      <x:c r="E34" s="7" t="str">
        <x:v>produto</x:v>
      </x:c>
      <x:c r="F34" s="18" t="n">
        <x:v>26</x:v>
      </x:c>
      <x:c r="G34" s="18" t="n">
        <x:v>18</x:v>
      </x:c>
      <x:c r="H34" s="18" t="n">
        <x:v>1</x:v>
      </x:c>
      <x:c r="I34" s="19" t="n">
        <x:f>IF(COUNT(F34:H34)=3,PRODUCT(F34:H34),NA())</x:f>
        <x:v>468</x:v>
      </x:c>
      <x:c r="J34" s="7" t="str">
        <x:v>m²</x:v>
      </x:c>
      <x:c r="K34" s="7" t="str">
        <x:v>26×18; faixa5m, sem obstáculos; preservar altura livre12,5m</x:v>
      </x:c>
      <x:c r="L34" s="2"/>
      <x:c r="M34" s="2"/>
      <x:c r="N34" s="2"/>
      <x:c r="O34" s="2"/>
      <x:c r="P34" s="2"/>
      <x:c r="Q34" s="2"/>
      <x:c r="R34" s="2"/>
      <x:c r="S34" s="2"/>
    </x:row>
    <x:row r="35" ht="46" customHeight="1">
      <x:c r="A35" s="2"/>
      <x:c r="B35" s="2"/>
      <x:c r="C35" s="7" t="str">
        <x:v>SA</x:v>
      </x:c>
      <x:c r="D35" s="7" t="str">
        <x:v>Areia esportiva: volume instalado</x:v>
      </x:c>
      <x:c r="E35" s="7" t="str">
        <x:v>produto</x:v>
      </x:c>
      <x:c r="F35" s="18" t="n">
        <x:v>26</x:v>
      </x:c>
      <x:c r="G35" s="18" t="n">
        <x:v>18</x:v>
      </x:c>
      <x:c r="H35" s="18" t="n">
        <x:v>0.8</x:v>
      </x:c>
      <x:c r="I35" s="19" t="n">
        <x:f>IF(COUNT(F35:H35)=3,PRODUCT(F35:H35),NA())</x:f>
        <x:v>374.40000000000003</x:v>
      </x:c>
      <x:c r="J35" s="7" t="str">
        <x:v>m³</x:v>
      </x:c>
      <x:c r="K35" s="7" t="str">
        <x:v>2×26×18×0,40; sem duplicar perdas no volume e no preço</x:v>
      </x:c>
      <x:c r="L35" s="2"/>
      <x:c r="M35" s="2"/>
      <x:c r="N35" s="2"/>
      <x:c r="O35" s="2"/>
      <x:c r="P35" s="2"/>
      <x:c r="Q35" s="2"/>
      <x:c r="R35" s="2"/>
      <x:c r="S35" s="2"/>
    </x:row>
    <x:row r="36" ht="46" customHeight="1">
      <x:c r="A36" s="2"/>
      <x:c r="B36" s="2"/>
      <x:c r="C36" s="7" t="str">
        <x:v>TOTAL</x:v>
      </x:c>
      <x:c r="D36" s="7" t="str">
        <x:v>Recintos esportivos calculados</x:v>
      </x:c>
      <x:c r="E36" s="7" t="str">
        <x:v>direto</x:v>
      </x:c>
      <x:c r="F36" s="18" t="n">
        <x:v>11912.5959</x:v>
      </x:c>
      <x:c r="G36" s="18" t="n">
        <x:v>1</x:v>
      </x:c>
      <x:c r="H36" s="18" t="n">
        <x:v>1</x:v>
      </x:c>
      <x:c r="I36" s="19" t="n">
        <x:f>IF(ISNUMBER(F36),F36,NA())</x:f>
        <x:v>11912.5959</x:v>
      </x:c>
      <x:c r="J36" s="7" t="str">
        <x:v>m²</x:v>
      </x:c>
      <x:c r="K36" s="7" t="str">
        <x:v>8970+2006,5959+936; não confundir com área do empreendimento</x:v>
      </x:c>
      <x:c r="L36" s="2"/>
      <x:c r="M36" s="2"/>
      <x:c r="N36" s="2"/>
      <x:c r="O36" s="2"/>
      <x:c r="P36" s="2"/>
      <x:c r="Q36" s="2"/>
      <x:c r="R36" s="2"/>
      <x:c r="S36" s="2"/>
    </x:row>
    <x:row r="37" ht="46" customHeight="1">
      <x:c r="A37" s="2"/>
      <x:c r="B37" s="2"/>
      <x:c r="C37" s="7" t="str">
        <x:v>M-T01</x:v>
      </x:c>
      <x:c r="D37" s="7" t="str">
        <x:v>Preparação seletiva de áreas</x:v>
      </x:c>
      <x:c r="E37" s="7" t="str">
        <x:v>direto</x:v>
      </x:c>
      <x:c r="F37" s="18" t="n">
        <x:v>250000</x:v>
      </x:c>
      <x:c r="G37" s="18" t="n">
        <x:v>1</x:v>
      </x:c>
      <x:c r="H37" s="18" t="n">
        <x:v>1</x:v>
      </x:c>
      <x:c r="I37" s="19" t="n">
        <x:f>IF(ISNUMBER(F37),F37,NA())</x:f>
        <x:v>250000</x:v>
      </x:c>
      <x:c r="J37" s="7" t="str">
        <x:v>m²</x:v>
      </x:c>
      <x:c r="K37" s="7" t="str">
        <x:v>Quantidade adotada no programa anterior; confirmar em levantamento e projeto.</x:v>
      </x:c>
      <x:c r="L37" s="2"/>
      <x:c r="M37" s="2"/>
      <x:c r="N37" s="2"/>
      <x:c r="O37" s="2"/>
      <x:c r="P37" s="2"/>
      <x:c r="Q37" s="2"/>
      <x:c r="R37" s="2"/>
      <x:c r="S37" s="2"/>
    </x:row>
    <x:row r="38" ht="46" customHeight="1">
      <x:c r="A38" s="2"/>
      <x:c r="B38" s="2"/>
      <x:c r="C38" s="7" t="str">
        <x:v>M-T02</x:v>
      </x:c>
      <x:c r="D38" s="7" t="str">
        <x:v>Aterro importado e compactado</x:v>
      </x:c>
      <x:c r="E38" s="7" t="str">
        <x:v>direto</x:v>
      </x:c>
      <x:c r="F38" s="18" t="n">
        <x:v>100000</x:v>
      </x:c>
      <x:c r="G38" s="18" t="n">
        <x:v>1</x:v>
      </x:c>
      <x:c r="H38" s="18" t="n">
        <x:v>1</x:v>
      </x:c>
      <x:c r="I38" s="19" t="n">
        <x:f>IF(ISNUMBER(F38),F38,NA())</x:f>
        <x:v>100000</x:v>
      </x:c>
      <x:c r="J38" s="7" t="str">
        <x:v>m³</x:v>
      </x:c>
      <x:c r="K38" s="7" t="str">
        <x:v>Quantidade adotada no programa anterior; confirmar em levantamento e projeto.</x:v>
      </x:c>
      <x:c r="L38" s="2"/>
      <x:c r="M38" s="2"/>
      <x:c r="N38" s="2"/>
      <x:c r="O38" s="2"/>
      <x:c r="P38" s="2"/>
      <x:c r="Q38" s="2"/>
      <x:c r="R38" s="2"/>
      <x:c r="S38" s="2"/>
    </x:row>
    <x:row r="39" ht="46" customHeight="1">
      <x:c r="A39" s="2"/>
      <x:c r="B39" s="2"/>
      <x:c r="C39" s="7" t="str">
        <x:v>M-T03</x:v>
      </x:c>
      <x:c r="D39" s="7" t="str">
        <x:v>Solo especial / estabilização</x:v>
      </x:c>
      <x:c r="E39" s="7" t="str">
        <x:v>direto</x:v>
      </x:c>
      <x:c r="F39" s="18" t="n">
        <x:v>1</x:v>
      </x:c>
      <x:c r="G39" s="18" t="n">
        <x:v>1</x:v>
      </x:c>
      <x:c r="H39" s="18" t="n">
        <x:v>1</x:v>
      </x:c>
      <x:c r="I39" s="19" t="n">
        <x:f>IF(ISNUMBER(F39),F39,NA())</x:f>
        <x:v>1</x:v>
      </x:c>
      <x:c r="J39" s="7" t="str">
        <x:v>vb</x:v>
      </x:c>
      <x:c r="K39" s="7" t="str">
        <x:v>Quantidade adotada no programa anterior; confirmar em levantamento e projeto.</x:v>
      </x:c>
      <x:c r="L39" s="2"/>
      <x:c r="M39" s="2"/>
      <x:c r="N39" s="2"/>
      <x:c r="O39" s="2"/>
      <x:c r="P39" s="2"/>
      <x:c r="Q39" s="2"/>
      <x:c r="R39" s="2"/>
      <x:c r="S39" s="2"/>
    </x:row>
    <x:row r="40" ht="46" customHeight="1">
      <x:c r="A40" s="2"/>
      <x:c r="B40" s="2"/>
      <x:c r="C40" s="7" t="str">
        <x:v>M-T04</x:v>
      </x:c>
      <x:c r="D40" s="7" t="str">
        <x:v>Drenagem e dispositivos internos</x:v>
      </x:c>
      <x:c r="E40" s="7" t="str">
        <x:v>direto</x:v>
      </x:c>
      <x:c r="F40" s="18" t="n">
        <x:v>1</x:v>
      </x:c>
      <x:c r="G40" s="18" t="n">
        <x:v>1</x:v>
      </x:c>
      <x:c r="H40" s="18" t="n">
        <x:v>1</x:v>
      </x:c>
      <x:c r="I40" s="19" t="n">
        <x:f>IF(ISNUMBER(F40),F40,NA())</x:f>
        <x:v>1</x:v>
      </x:c>
      <x:c r="J40" s="7" t="str">
        <x:v>vb</x:v>
      </x:c>
      <x:c r="K40" s="7" t="str">
        <x:v>Quantidade adotada no programa anterior; confirmar em levantamento e projeto.</x:v>
      </x:c>
      <x:c r="L40" s="2"/>
      <x:c r="M40" s="2"/>
      <x:c r="N40" s="2"/>
      <x:c r="O40" s="2"/>
      <x:c r="P40" s="2"/>
      <x:c r="Q40" s="2"/>
      <x:c r="R40" s="2"/>
      <x:c r="S40" s="2"/>
    </x:row>
    <x:row r="41" ht="46" customHeight="1">
      <x:c r="A41" s="2"/>
      <x:c r="B41" s="2"/>
      <x:c r="C41" s="7" t="str">
        <x:v>M-V01.1</x:v>
      </x:c>
      <x:c r="D41" s="7" t="str">
        <x:v>Ruas internas: 6.000 m x 8 m</x:v>
      </x:c>
      <x:c r="E41" s="7" t="str">
        <x:v>direto</x:v>
      </x:c>
      <x:c r="F41" s="18" t="n">
        <x:v>48000</x:v>
      </x:c>
      <x:c r="G41" s="18" t="n">
        <x:v>1</x:v>
      </x:c>
      <x:c r="H41" s="18" t="n">
        <x:v>1</x:v>
      </x:c>
      <x:c r="I41" s="19" t="n">
        <x:f>IF(ISNUMBER(F41),F41,NA())</x:f>
        <x:v>48000</x:v>
      </x:c>
      <x:c r="J41" s="7" t="str">
        <x:v>m²</x:v>
      </x:c>
      <x:c r="K41" s="7" t="str">
        <x:v>Quantidade adotada no programa anterior; confirmar em levantamento e projeto.</x:v>
      </x:c>
      <x:c r="L41" s="2"/>
      <x:c r="M41" s="2"/>
      <x:c r="N41" s="2"/>
      <x:c r="O41" s="2"/>
      <x:c r="P41" s="2"/>
      <x:c r="Q41" s="2"/>
      <x:c r="R41" s="2"/>
      <x:c r="S41" s="2"/>
    </x:row>
    <x:row r="42" ht="46" customHeight="1">
      <x:c r="A42" s="2"/>
      <x:c r="B42" s="2"/>
      <x:c r="C42" s="7" t="str">
        <x:v>M-V01.2</x:v>
      </x:c>
      <x:c r="D42" s="7" t="str">
        <x:v>Interseções, bolsões e retornos</x:v>
      </x:c>
      <x:c r="E42" s="7" t="str">
        <x:v>direto</x:v>
      </x:c>
      <x:c r="F42" s="18" t="n">
        <x:v>12000</x:v>
      </x:c>
      <x:c r="G42" s="18" t="n">
        <x:v>1</x:v>
      </x:c>
      <x:c r="H42" s="18" t="n">
        <x:v>1</x:v>
      </x:c>
      <x:c r="I42" s="19" t="n">
        <x:f>IF(ISNUMBER(F42),F42,NA())</x:f>
        <x:v>12000</x:v>
      </x:c>
      <x:c r="J42" s="7" t="str">
        <x:v>m²</x:v>
      </x:c>
      <x:c r="K42" s="7" t="str">
        <x:v>Quantidade adotada no programa anterior; confirmar em levantamento e projeto.</x:v>
      </x:c>
      <x:c r="L42" s="2"/>
      <x:c r="M42" s="2"/>
      <x:c r="N42" s="2"/>
      <x:c r="O42" s="2"/>
      <x:c r="P42" s="2"/>
      <x:c r="Q42" s="2"/>
      <x:c r="R42" s="2"/>
      <x:c r="S42" s="2"/>
    </x:row>
    <x:row r="43" ht="46" customHeight="1">
      <x:c r="A43" s="2"/>
      <x:c r="B43" s="2"/>
      <x:c r="C43" s="7" t="str">
        <x:v>M-V02</x:v>
      </x:c>
      <x:c r="D43" s="7" t="str">
        <x:v>Passeios das ruas</x:v>
      </x:c>
      <x:c r="E43" s="7" t="str">
        <x:v>direto</x:v>
      </x:c>
      <x:c r="F43" s="18" t="n">
        <x:v>24000</x:v>
      </x:c>
      <x:c r="G43" s="18" t="n">
        <x:v>1</x:v>
      </x:c>
      <x:c r="H43" s="18" t="n">
        <x:v>1</x:v>
      </x:c>
      <x:c r="I43" s="19" t="n">
        <x:f>IF(ISNUMBER(F43),F43,NA())</x:f>
        <x:v>24000</x:v>
      </x:c>
      <x:c r="J43" s="7" t="str">
        <x:v>m²</x:v>
      </x:c>
      <x:c r="K43" s="7" t="str">
        <x:v>Quantidade adotada no programa anterior; confirmar em levantamento e projeto.</x:v>
      </x:c>
      <x:c r="L43" s="2"/>
      <x:c r="M43" s="2"/>
      <x:c r="N43" s="2"/>
      <x:c r="O43" s="2"/>
      <x:c r="P43" s="2"/>
      <x:c r="Q43" s="2"/>
      <x:c r="R43" s="2"/>
      <x:c r="S43" s="2"/>
    </x:row>
    <x:row r="44" ht="46" customHeight="1">
      <x:c r="A44" s="2"/>
      <x:c r="B44" s="2"/>
      <x:c r="C44" s="7" t="str">
        <x:v>M-V03</x:v>
      </x:c>
      <x:c r="D44" s="7" t="str">
        <x:v>Meios-fios das ruas</x:v>
      </x:c>
      <x:c r="E44" s="7" t="str">
        <x:v>direto</x:v>
      </x:c>
      <x:c r="F44" s="18" t="n">
        <x:v>12000</x:v>
      </x:c>
      <x:c r="G44" s="18" t="n">
        <x:v>1</x:v>
      </x:c>
      <x:c r="H44" s="18" t="n">
        <x:v>1</x:v>
      </x:c>
      <x:c r="I44" s="19" t="n">
        <x:f>IF(ISNUMBER(F44),F44,NA())</x:f>
        <x:v>12000</x:v>
      </x:c>
      <x:c r="J44" s="7" t="str">
        <x:v>m</x:v>
      </x:c>
      <x:c r="K44" s="7" t="str">
        <x:v>Quantidade adotada no programa anterior; confirmar em levantamento e projeto.</x:v>
      </x:c>
      <x:c r="L44" s="2"/>
      <x:c r="M44" s="2"/>
      <x:c r="N44" s="2"/>
      <x:c r="O44" s="2"/>
      <x:c r="P44" s="2"/>
      <x:c r="Q44" s="2"/>
      <x:c r="R44" s="2"/>
      <x:c r="S44" s="2"/>
    </x:row>
    <x:row r="45" ht="46" customHeight="1">
      <x:c r="A45" s="2"/>
      <x:c r="B45" s="2"/>
      <x:c r="C45" s="7" t="str">
        <x:v>M-V04.1</x:v>
      </x:c>
      <x:c r="D45" s="7" t="str">
        <x:v>Estacionamento do clube</x:v>
      </x:c>
      <x:c r="E45" s="7" t="str">
        <x:v>direto</x:v>
      </x:c>
      <x:c r="F45" s="18" t="n">
        <x:v>7500</x:v>
      </x:c>
      <x:c r="G45" s="18" t="n">
        <x:v>1</x:v>
      </x:c>
      <x:c r="H45" s="18" t="n">
        <x:v>1</x:v>
      </x:c>
      <x:c r="I45" s="19" t="n">
        <x:f>IF(ISNUMBER(F45),F45,NA())</x:f>
        <x:v>7500</x:v>
      </x:c>
      <x:c r="J45" s="7" t="str">
        <x:v>m²</x:v>
      </x:c>
      <x:c r="K45" s="7" t="str">
        <x:v>Quantidade adotada no programa anterior; confirmar em levantamento e projeto.</x:v>
      </x:c>
      <x:c r="L45" s="2"/>
      <x:c r="M45" s="2"/>
      <x:c r="N45" s="2"/>
      <x:c r="O45" s="2"/>
      <x:c r="P45" s="2"/>
      <x:c r="Q45" s="2"/>
      <x:c r="R45" s="2"/>
      <x:c r="S45" s="2"/>
    </x:row>
    <x:row r="46" ht="46" customHeight="1">
      <x:c r="A46" s="2"/>
      <x:c r="B46" s="2"/>
      <x:c r="C46" s="7" t="str">
        <x:v>M-V04.2</x:v>
      </x:c>
      <x:c r="D46" s="7" t="str">
        <x:v>Pátio e estacionamento da portaria</x:v>
      </x:c>
      <x:c r="E46" s="7" t="str">
        <x:v>direto</x:v>
      </x:c>
      <x:c r="F46" s="18" t="n">
        <x:v>5000</x:v>
      </x:c>
      <x:c r="G46" s="18" t="n">
        <x:v>1</x:v>
      </x:c>
      <x:c r="H46" s="18" t="n">
        <x:v>1</x:v>
      </x:c>
      <x:c r="I46" s="19" t="n">
        <x:f>IF(ISNUMBER(F46),F46,NA())</x:f>
        <x:v>5000</x:v>
      </x:c>
      <x:c r="J46" s="7" t="str">
        <x:v>m²</x:v>
      </x:c>
      <x:c r="K46" s="7" t="str">
        <x:v>Quantidade adotada no programa anterior; confirmar em levantamento e projeto.</x:v>
      </x:c>
      <x:c r="L46" s="2"/>
      <x:c r="M46" s="2"/>
      <x:c r="N46" s="2"/>
      <x:c r="O46" s="2"/>
      <x:c r="P46" s="2"/>
      <x:c r="Q46" s="2"/>
      <x:c r="R46" s="2"/>
      <x:c r="S46" s="2"/>
    </x:row>
    <x:row r="47" ht="46" customHeight="1">
      <x:c r="A47" s="2"/>
      <x:c r="B47" s="2"/>
      <x:c r="C47" s="7" t="str">
        <x:v>M-V05.1</x:v>
      </x:c>
      <x:c r="D47" s="7" t="str">
        <x:v>Praças e caminhos do clube</x:v>
      </x:c>
      <x:c r="E47" s="7" t="str">
        <x:v>direto</x:v>
      </x:c>
      <x:c r="F47" s="18" t="n">
        <x:v>8500</x:v>
      </x:c>
      <x:c r="G47" s="18" t="n">
        <x:v>1</x:v>
      </x:c>
      <x:c r="H47" s="18" t="n">
        <x:v>1</x:v>
      </x:c>
      <x:c r="I47" s="19" t="n">
        <x:f>IF(ISNUMBER(F47),F47,NA())</x:f>
        <x:v>8500</x:v>
      </x:c>
      <x:c r="J47" s="7" t="str">
        <x:v>m²</x:v>
      </x:c>
      <x:c r="K47" s="7" t="str">
        <x:v>Quantidade adotada no programa anterior; confirmar em levantamento e projeto.</x:v>
      </x:c>
      <x:c r="L47" s="2"/>
      <x:c r="M47" s="2"/>
      <x:c r="N47" s="2"/>
      <x:c r="O47" s="2"/>
      <x:c r="P47" s="2"/>
      <x:c r="Q47" s="2"/>
      <x:c r="R47" s="2"/>
      <x:c r="S47" s="2"/>
    </x:row>
    <x:row r="48" ht="46" customHeight="1">
      <x:c r="A48" s="2"/>
      <x:c r="B48" s="2"/>
      <x:c r="C48" s="7" t="str">
        <x:v>M-V05.2</x:v>
      </x:c>
      <x:c r="D48" s="7" t="str">
        <x:v>Caminhos do recinto esportivo</x:v>
      </x:c>
      <x:c r="E48" s="7" t="str">
        <x:v>direto</x:v>
      </x:c>
      <x:c r="F48" s="18" t="n">
        <x:v>2596</x:v>
      </x:c>
      <x:c r="G48" s="18" t="n">
        <x:v>1</x:v>
      </x:c>
      <x:c r="H48" s="18" t="n">
        <x:v>1</x:v>
      </x:c>
      <x:c r="I48" s="19" t="n">
        <x:f>IF(ISNUMBER(F48),F48,NA())</x:f>
        <x:v>2596</x:v>
      </x:c>
      <x:c r="J48" s="7" t="str">
        <x:v>m²</x:v>
      </x:c>
      <x:c r="K48" s="7" t="str">
        <x:v>2.600 m² de circulação/apoio menos 4 m² de abrigo autônomo do campo.</x:v>
      </x:c>
      <x:c r="L48" s="2"/>
      <x:c r="M48" s="2"/>
      <x:c r="N48" s="2"/>
      <x:c r="O48" s="2"/>
      <x:c r="P48" s="2"/>
      <x:c r="Q48" s="2"/>
      <x:c r="R48" s="2"/>
      <x:c r="S48" s="2"/>
    </x:row>
    <x:row r="49" ht="46" customHeight="1">
      <x:c r="A49" s="2"/>
      <x:c r="B49" s="2"/>
      <x:c r="C49" s="7" t="str">
        <x:v>M-V05.3</x:v>
      </x:c>
      <x:c r="D49" s="7" t="str">
        <x:v>Caminhos dos lagos, sem pontes</x:v>
      </x:c>
      <x:c r="E49" s="7" t="str">
        <x:v>direto</x:v>
      </x:c>
      <x:c r="F49" s="18" t="n">
        <x:v>1920</x:v>
      </x:c>
      <x:c r="G49" s="18" t="n">
        <x:v>1</x:v>
      </x:c>
      <x:c r="H49" s="18" t="n">
        <x:v>1</x:v>
      </x:c>
      <x:c r="I49" s="19" t="n">
        <x:f>IF(ISNUMBER(F49),F49,NA())</x:f>
        <x:v>1920</x:v>
      </x:c>
      <x:c r="J49" s="7" t="str">
        <x:v>m²</x:v>
      </x:c>
      <x:c r="K49" s="7" t="str">
        <x:v>Quantidade adotada no programa anterior; confirmar em levantamento e projeto.</x:v>
      </x:c>
      <x:c r="L49" s="2"/>
      <x:c r="M49" s="2"/>
      <x:c r="N49" s="2"/>
      <x:c r="O49" s="2"/>
      <x:c r="P49" s="2"/>
      <x:c r="Q49" s="2"/>
      <x:c r="R49" s="2"/>
      <x:c r="S49" s="2"/>
    </x:row>
    <x:row r="50" ht="46" customHeight="1">
      <x:c r="A50" s="2"/>
      <x:c r="B50" s="2"/>
      <x:c r="C50" s="7" t="str">
        <x:v>M-R01</x:v>
      </x:c>
      <x:c r="D50" s="7" t="str">
        <x:v>Rede de água e ligações</x:v>
      </x:c>
      <x:c r="E50" s="7" t="str">
        <x:v>direto</x:v>
      </x:c>
      <x:c r="F50" s="18" t="n">
        <x:v>8000</x:v>
      </x:c>
      <x:c r="G50" s="18" t="n">
        <x:v>1</x:v>
      </x:c>
      <x:c r="H50" s="18" t="n">
        <x:v>1</x:v>
      </x:c>
      <x:c r="I50" s="19" t="n">
        <x:f>IF(ISNUMBER(F50),F50,NA())</x:f>
        <x:v>8000</x:v>
      </x:c>
      <x:c r="J50" s="7" t="str">
        <x:v>m</x:v>
      </x:c>
      <x:c r="K50" s="7" t="str">
        <x:v>Quantidade adotada no programa anterior; confirmar em levantamento e projeto.</x:v>
      </x:c>
      <x:c r="L50" s="2"/>
      <x:c r="M50" s="2"/>
      <x:c r="N50" s="2"/>
      <x:c r="O50" s="2"/>
      <x:c r="P50" s="2"/>
      <x:c r="Q50" s="2"/>
      <x:c r="R50" s="2"/>
      <x:c r="S50" s="2"/>
    </x:row>
    <x:row r="51" ht="46" customHeight="1">
      <x:c r="A51" s="2"/>
      <x:c r="B51" s="2"/>
      <x:c r="C51" s="7" t="str">
        <x:v>M-R02</x:v>
      </x:c>
      <x:c r="D51" s="7" t="str">
        <x:v>Abastecimento / reservação</x:v>
      </x:c>
      <x:c r="E51" s="7" t="str">
        <x:v>direto</x:v>
      </x:c>
      <x:c r="F51" s="18" t="n">
        <x:v>1</x:v>
      </x:c>
      <x:c r="G51" s="18" t="n">
        <x:v>1</x:v>
      </x:c>
      <x:c r="H51" s="18" t="n">
        <x:v>1</x:v>
      </x:c>
      <x:c r="I51" s="19" t="n">
        <x:f>IF(ISNUMBER(F51),F51,NA())</x:f>
        <x:v>1</x:v>
      </x:c>
      <x:c r="J51" s="7" t="str">
        <x:v>vb</x:v>
      </x:c>
      <x:c r="K51" s="7" t="str">
        <x:v>Quantidade adotada no programa anterior; confirmar em levantamento e projeto.</x:v>
      </x:c>
      <x:c r="L51" s="2"/>
      <x:c r="M51" s="2"/>
      <x:c r="N51" s="2"/>
      <x:c r="O51" s="2"/>
      <x:c r="P51" s="2"/>
      <x:c r="Q51" s="2"/>
      <x:c r="R51" s="2"/>
      <x:c r="S51" s="2"/>
    </x:row>
    <x:row r="52" ht="46" customHeight="1">
      <x:c r="A52" s="2"/>
      <x:c r="B52" s="2"/>
      <x:c r="C52" s="7" t="str">
        <x:v>M-R03</x:v>
      </x:c>
      <x:c r="D52" s="7" t="str">
        <x:v>Coleta de esgoto e ligações</x:v>
      </x:c>
      <x:c r="E52" s="7" t="str">
        <x:v>direto</x:v>
      </x:c>
      <x:c r="F52" s="18" t="n">
        <x:v>8000</x:v>
      </x:c>
      <x:c r="G52" s="18" t="n">
        <x:v>1</x:v>
      </x:c>
      <x:c r="H52" s="18" t="n">
        <x:v>1</x:v>
      </x:c>
      <x:c r="I52" s="19" t="n">
        <x:f>IF(ISNUMBER(F52),F52,NA())</x:f>
        <x:v>8000</x:v>
      </x:c>
      <x:c r="J52" s="7" t="str">
        <x:v>m</x:v>
      </x:c>
      <x:c r="K52" s="7" t="str">
        <x:v>Quantidade adotada no programa anterior; confirmar em levantamento e projeto.</x:v>
      </x:c>
      <x:c r="L52" s="2"/>
      <x:c r="M52" s="2"/>
      <x:c r="N52" s="2"/>
      <x:c r="O52" s="2"/>
      <x:c r="P52" s="2"/>
      <x:c r="Q52" s="2"/>
      <x:c r="R52" s="2"/>
      <x:c r="S52" s="2"/>
    </x:row>
    <x:row r="53" ht="46" customHeight="1">
      <x:c r="A53" s="2"/>
      <x:c r="B53" s="2"/>
      <x:c r="C53" s="7" t="str">
        <x:v>M-R04</x:v>
      </x:c>
      <x:c r="D53" s="7" t="str">
        <x:v>Tratamento de esgoto</x:v>
      </x:c>
      <x:c r="E53" s="7" t="str">
        <x:v>direto</x:v>
      </x:c>
      <x:c r="F53" s="18" t="n">
        <x:v>1</x:v>
      </x:c>
      <x:c r="G53" s="18" t="n">
        <x:v>1</x:v>
      </x:c>
      <x:c r="H53" s="18" t="n">
        <x:v>1</x:v>
      </x:c>
      <x:c r="I53" s="19" t="n">
        <x:f>IF(ISNUMBER(F53),F53,NA())</x:f>
        <x:v>1</x:v>
      </x:c>
      <x:c r="J53" s="7" t="str">
        <x:v>vb</x:v>
      </x:c>
      <x:c r="K53" s="7" t="str">
        <x:v>Quantidade adotada no programa anterior; confirmar em levantamento e projeto.</x:v>
      </x:c>
      <x:c r="L53" s="2"/>
      <x:c r="M53" s="2"/>
      <x:c r="N53" s="2"/>
      <x:c r="O53" s="2"/>
      <x:c r="P53" s="2"/>
      <x:c r="Q53" s="2"/>
      <x:c r="R53" s="2"/>
      <x:c r="S53" s="2"/>
    </x:row>
    <x:row r="54" ht="46" customHeight="1">
      <x:c r="A54" s="2"/>
      <x:c r="B54" s="2"/>
      <x:c r="C54" s="7" t="str">
        <x:v>M-R05</x:v>
      </x:c>
      <x:c r="D54" s="7" t="str">
        <x:v>Energia, transformação e dados</x:v>
      </x:c>
      <x:c r="E54" s="7" t="str">
        <x:v>direto</x:v>
      </x:c>
      <x:c r="F54" s="18" t="n">
        <x:v>8000</x:v>
      </x:c>
      <x:c r="G54" s="18" t="n">
        <x:v>1</x:v>
      </x:c>
      <x:c r="H54" s="18" t="n">
        <x:v>1</x:v>
      </x:c>
      <x:c r="I54" s="19" t="n">
        <x:f>IF(ISNUMBER(F54),F54,NA())</x:f>
        <x:v>8000</x:v>
      </x:c>
      <x:c r="J54" s="7" t="str">
        <x:v>m</x:v>
      </x:c>
      <x:c r="K54" s="7" t="str">
        <x:v>Quantidade adotada no programa anterior; confirmar em levantamento e projeto.</x:v>
      </x:c>
      <x:c r="L54" s="2"/>
      <x:c r="M54" s="2"/>
      <x:c r="N54" s="2"/>
      <x:c r="O54" s="2"/>
      <x:c r="P54" s="2"/>
      <x:c r="Q54" s="2"/>
      <x:c r="R54" s="2"/>
      <x:c r="S54" s="2"/>
    </x:row>
    <x:row r="55" ht="46" customHeight="1">
      <x:c r="A55" s="2"/>
      <x:c r="B55" s="2"/>
      <x:c r="C55" s="7" t="str">
        <x:v>M-R06</x:v>
      </x:c>
      <x:c r="D55" s="7" t="str">
        <x:v>Iluminação viária</x:v>
      </x:c>
      <x:c r="E55" s="7" t="str">
        <x:v>direto</x:v>
      </x:c>
      <x:c r="F55" s="18" t="n">
        <x:v>240</x:v>
      </x:c>
      <x:c r="G55" s="18" t="n">
        <x:v>1</x:v>
      </x:c>
      <x:c r="H55" s="18" t="n">
        <x:v>1</x:v>
      </x:c>
      <x:c r="I55" s="19" t="n">
        <x:f>IF(ISNUMBER(F55),F55,NA())</x:f>
        <x:v>240</x:v>
      </x:c>
      <x:c r="J55" s="7" t="str">
        <x:v>ponto</x:v>
      </x:c>
      <x:c r="K55" s="7" t="str">
        <x:v>Quantidade adotada no programa anterior; confirmar em levantamento e projeto.</x:v>
      </x:c>
      <x:c r="L55" s="2"/>
      <x:c r="M55" s="2"/>
      <x:c r="N55" s="2"/>
      <x:c r="O55" s="2"/>
      <x:c r="P55" s="2"/>
      <x:c r="Q55" s="2"/>
      <x:c r="R55" s="2"/>
      <x:c r="S55" s="2"/>
    </x:row>
    <x:row r="56" ht="46" customHeight="1">
      <x:c r="A56" s="2"/>
      <x:c r="B56" s="2"/>
      <x:c r="C56" s="7" t="str">
        <x:v>M-R08</x:v>
      </x:c>
      <x:c r="D56" s="7" t="str">
        <x:v>Iluminação de lazer e paisagem</x:v>
      </x:c>
      <x:c r="E56" s="7" t="str">
        <x:v>direto</x:v>
      </x:c>
      <x:c r="F56" s="18" t="n">
        <x:v>100</x:v>
      </x:c>
      <x:c r="G56" s="18" t="n">
        <x:v>1</x:v>
      </x:c>
      <x:c r="H56" s="18" t="n">
        <x:v>1</x:v>
      </x:c>
      <x:c r="I56" s="19" t="n">
        <x:f>IF(ISNUMBER(F56),F56,NA())</x:f>
        <x:v>100</x:v>
      </x:c>
      <x:c r="J56" s="7" t="str">
        <x:v>ponto</x:v>
      </x:c>
      <x:c r="K56" s="7" t="str">
        <x:v>Quantidade adotada no programa anterior; confirmar em levantamento e projeto.</x:v>
      </x:c>
      <x:c r="L56" s="2"/>
      <x:c r="M56" s="2"/>
      <x:c r="N56" s="2"/>
      <x:c r="O56" s="2"/>
      <x:c r="P56" s="2"/>
      <x:c r="Q56" s="2"/>
      <x:c r="R56" s="2"/>
      <x:c r="S56" s="2"/>
    </x:row>
    <x:row r="57" ht="46" customHeight="1">
      <x:c r="A57" s="2"/>
      <x:c r="B57" s="2"/>
      <x:c r="C57" s="7" t="str">
        <x:v>M-R07</x:v>
      </x:c>
      <x:c r="D57" s="7" t="str">
        <x:v>Acesso e conexões externas</x:v>
      </x:c>
      <x:c r="E57" s="7" t="str">
        <x:v>direto</x:v>
      </x:c>
      <x:c r="F57" s="18" t="n">
        <x:v>1</x:v>
      </x:c>
      <x:c r="G57" s="18" t="n">
        <x:v>1</x:v>
      </x:c>
      <x:c r="H57" s="18" t="n">
        <x:v>1</x:v>
      </x:c>
      <x:c r="I57" s="19" t="n">
        <x:f>IF(ISNUMBER(F57),F57,NA())</x:f>
        <x:v>1</x:v>
      </x:c>
      <x:c r="J57" s="7" t="str">
        <x:v>vb</x:v>
      </x:c>
      <x:c r="K57" s="7" t="str">
        <x:v>Quantidade adotada no programa anterior; confirmar em levantamento e projeto.</x:v>
      </x:c>
      <x:c r="L57" s="2"/>
      <x:c r="M57" s="2"/>
      <x:c r="N57" s="2"/>
      <x:c r="O57" s="2"/>
      <x:c r="P57" s="2"/>
      <x:c r="Q57" s="2"/>
      <x:c r="R57" s="2"/>
      <x:c r="S57" s="2"/>
    </x:row>
    <x:row r="58" ht="46" customHeight="1">
      <x:c r="A58" s="2"/>
      <x:c r="B58" s="2"/>
      <x:c r="C58" s="7" t="str">
        <x:v>M-E01.1</x:v>
      </x:c>
      <x:c r="D58" s="7" t="str">
        <x:v>Restaurante: construção nova</x:v>
      </x:c>
      <x:c r="E58" s="7" t="str">
        <x:v>direto</x:v>
      </x:c>
      <x:c r="F58" s="18" t="n">
        <x:v>300</x:v>
      </x:c>
      <x:c r="G58" s="18" t="n">
        <x:v>1</x:v>
      </x:c>
      <x:c r="H58" s="18" t="n">
        <x:v>1</x:v>
      </x:c>
      <x:c r="I58" s="19" t="n">
        <x:f>IF(ISNUMBER(F58),F58,NA())</x:f>
        <x:v>300</x:v>
      </x:c>
      <x:c r="J58" s="7" t="str">
        <x:v>m²</x:v>
      </x:c>
      <x:c r="K58" s="7" t="str">
        <x:v>Quantidade adotada no programa anterior; confirmar em levantamento e projeto.</x:v>
      </x:c>
      <x:c r="L58" s="2"/>
      <x:c r="M58" s="2"/>
      <x:c r="N58" s="2"/>
      <x:c r="O58" s="2"/>
      <x:c r="P58" s="2"/>
      <x:c r="Q58" s="2"/>
      <x:c r="R58" s="2"/>
      <x:c r="S58" s="2"/>
    </x:row>
    <x:row r="59" ht="46" customHeight="1">
      <x:c r="A59" s="2"/>
      <x:c r="B59" s="2"/>
      <x:c r="C59" s="7" t="str">
        <x:v>M-E01.2</x:v>
      </x:c>
      <x:c r="D59" s="7" t="str">
        <x:v>Academia: construção e instalações</x:v>
      </x:c>
      <x:c r="E59" s="7" t="str">
        <x:v>direto</x:v>
      </x:c>
      <x:c r="F59" s="18" t="n">
        <x:v>600</x:v>
      </x:c>
      <x:c r="G59" s="18" t="n">
        <x:v>1</x:v>
      </x:c>
      <x:c r="H59" s="18" t="n">
        <x:v>1</x:v>
      </x:c>
      <x:c r="I59" s="19" t="n">
        <x:f>IF(ISNUMBER(F59),F59,NA())</x:f>
        <x:v>600</x:v>
      </x:c>
      <x:c r="J59" s="7" t="str">
        <x:v>m²</x:v>
      </x:c>
      <x:c r="K59" s="7" t="str">
        <x:v>Quantidade adotada no programa anterior; confirmar em levantamento e projeto.</x:v>
      </x:c>
      <x:c r="L59" s="2"/>
      <x:c r="M59" s="2"/>
      <x:c r="N59" s="2"/>
      <x:c r="O59" s="2"/>
      <x:c r="P59" s="2"/>
      <x:c r="Q59" s="2"/>
      <x:c r="R59" s="2"/>
      <x:c r="S59" s="2"/>
    </x:row>
    <x:row r="60" ht="46" customHeight="1">
      <x:c r="A60" s="2"/>
      <x:c r="B60" s="2"/>
      <x:c r="C60" s="7" t="str">
        <x:v>M-E01.3</x:v>
      </x:c>
      <x:c r="D60" s="7" t="str">
        <x:v>Convivência e salão multiuso</x:v>
      </x:c>
      <x:c r="E60" s="7" t="str">
        <x:v>direto</x:v>
      </x:c>
      <x:c r="F60" s="18" t="n">
        <x:v>600</x:v>
      </x:c>
      <x:c r="G60" s="18" t="n">
        <x:v>1</x:v>
      </x:c>
      <x:c r="H60" s="18" t="n">
        <x:v>1</x:v>
      </x:c>
      <x:c r="I60" s="19" t="n">
        <x:f>IF(ISNUMBER(F60),F60,NA())</x:f>
        <x:v>600</x:v>
      </x:c>
      <x:c r="J60" s="7" t="str">
        <x:v>m²</x:v>
      </x:c>
      <x:c r="K60" s="7" t="str">
        <x:v>Quantidade adotada no programa anterior; confirmar em levantamento e projeto.</x:v>
      </x:c>
      <x:c r="L60" s="2"/>
      <x:c r="M60" s="2"/>
      <x:c r="N60" s="2"/>
      <x:c r="O60" s="2"/>
      <x:c r="P60" s="2"/>
      <x:c r="Q60" s="2"/>
      <x:c r="R60" s="2"/>
      <x:c r="S60" s="2"/>
    </x:row>
    <x:row r="61" ht="46" customHeight="1">
      <x:c r="A61" s="2"/>
      <x:c r="B61" s="2"/>
      <x:c r="C61" s="7" t="str">
        <x:v>M-E01.5</x:v>
      </x:c>
      <x:c r="D61" s="7" t="str">
        <x:v>Demais apoios técnicos e depósitos</x:v>
      </x:c>
      <x:c r="E61" s="7" t="str">
        <x:v>direto</x:v>
      </x:c>
      <x:c r="F61" s="18" t="n">
        <x:v>420</x:v>
      </x:c>
      <x:c r="G61" s="18" t="n">
        <x:v>1</x:v>
      </x:c>
      <x:c r="H61" s="18" t="n">
        <x:v>1</x:v>
      </x:c>
      <x:c r="I61" s="19" t="n">
        <x:f>IF(ISNUMBER(F61),F61,NA())</x:f>
        <x:v>420</x:v>
      </x:c>
      <x:c r="J61" s="7" t="str">
        <x:v>m²</x:v>
      </x:c>
      <x:c r="K61" s="7" t="str">
        <x:v>600 m² anteriores − 180 m² realocados às casas técnicas das piscinas.</x:v>
      </x:c>
      <x:c r="L61" s="2"/>
      <x:c r="M61" s="2"/>
      <x:c r="N61" s="2"/>
      <x:c r="O61" s="2"/>
      <x:c r="P61" s="2"/>
      <x:c r="Q61" s="2"/>
      <x:c r="R61" s="2"/>
      <x:c r="S61" s="2"/>
    </x:row>
    <x:row r="62" ht="46" customHeight="1">
      <x:c r="A62" s="2"/>
      <x:c r="B62" s="2"/>
      <x:c r="C62" s="7" t="str">
        <x:v>M-E02</x:v>
      </x:c>
      <x:c r="D62" s="7" t="str">
        <x:v>Varandas e circulação coberta</x:v>
      </x:c>
      <x:c r="E62" s="7" t="str">
        <x:v>direto</x:v>
      </x:c>
      <x:c r="F62" s="18" t="n">
        <x:v>1000</x:v>
      </x:c>
      <x:c r="G62" s="18" t="n">
        <x:v>1</x:v>
      </x:c>
      <x:c r="H62" s="18" t="n">
        <x:v>1</x:v>
      </x:c>
      <x:c r="I62" s="19" t="n">
        <x:f>IF(ISNUMBER(F62),F62,NA())</x:f>
        <x:v>1000</x:v>
      </x:c>
      <x:c r="J62" s="7" t="str">
        <x:v>m²</x:v>
      </x:c>
      <x:c r="K62" s="7" t="str">
        <x:v>Quantidade adotada no programa anterior; confirmar em levantamento e projeto.</x:v>
      </x:c>
      <x:c r="L62" s="2"/>
      <x:c r="M62" s="2"/>
      <x:c r="N62" s="2"/>
      <x:c r="O62" s="2"/>
      <x:c r="P62" s="2"/>
      <x:c r="Q62" s="2"/>
      <x:c r="R62" s="2"/>
      <x:c r="S62" s="2"/>
    </x:row>
    <x:row r="63" ht="46" customHeight="1">
      <x:c r="A63" s="2"/>
      <x:c r="B63" s="2"/>
      <x:c r="C63" s="7" t="str">
        <x:v>M-E03</x:v>
      </x:c>
      <x:c r="D63" s="7" t="str">
        <x:v>Restauração da casa</x:v>
      </x:c>
      <x:c r="E63" s="7" t="str">
        <x:v>direto</x:v>
      </x:c>
      <x:c r="F63" s="18" t="n">
        <x:v>500</x:v>
      </x:c>
      <x:c r="G63" s="18" t="n">
        <x:v>1</x:v>
      </x:c>
      <x:c r="H63" s="18" t="n">
        <x:v>1</x:v>
      </x:c>
      <x:c r="I63" s="19" t="n">
        <x:f>IF(ISNUMBER(F63),F63,NA())</x:f>
        <x:v>500</x:v>
      </x:c>
      <x:c r="J63" s="7" t="str">
        <x:v>m²</x:v>
      </x:c>
      <x:c r="K63" s="7" t="str">
        <x:v>Quantidade adotada no programa anterior; confirmar em levantamento e projeto.</x:v>
      </x:c>
      <x:c r="L63" s="2"/>
      <x:c r="M63" s="2"/>
      <x:c r="N63" s="2"/>
      <x:c r="O63" s="2"/>
      <x:c r="P63" s="2"/>
      <x:c r="Q63" s="2"/>
      <x:c r="R63" s="2"/>
      <x:c r="S63" s="2"/>
    </x:row>
    <x:row r="64" ht="46" customHeight="1">
      <x:c r="A64" s="2"/>
      <x:c r="B64" s="2"/>
      <x:c r="C64" s="7" t="str">
        <x:v>M-E04</x:v>
      </x:c>
      <x:c r="D64" s="7" t="str">
        <x:v>Portaria e atendimento</x:v>
      </x:c>
      <x:c r="E64" s="7" t="str">
        <x:v>direto</x:v>
      </x:c>
      <x:c r="F64" s="18" t="n">
        <x:v>400</x:v>
      </x:c>
      <x:c r="G64" s="18" t="n">
        <x:v>1</x:v>
      </x:c>
      <x:c r="H64" s="18" t="n">
        <x:v>1</x:v>
      </x:c>
      <x:c r="I64" s="19" t="n">
        <x:f>IF(ISNUMBER(F64),F64,NA())</x:f>
        <x:v>400</x:v>
      </x:c>
      <x:c r="J64" s="7" t="str">
        <x:v>m²</x:v>
      </x:c>
      <x:c r="K64" s="7" t="str">
        <x:v>Quantidade adotada no programa anterior; confirmar em levantamento e projeto.</x:v>
      </x:c>
      <x:c r="L64" s="2"/>
      <x:c r="M64" s="2"/>
      <x:c r="N64" s="2"/>
      <x:c r="O64" s="2"/>
      <x:c r="P64" s="2"/>
      <x:c r="Q64" s="2"/>
      <x:c r="R64" s="2"/>
      <x:c r="S64" s="2"/>
    </x:row>
    <x:row r="65" ht="46" customHeight="1">
      <x:c r="A65" s="2"/>
      <x:c r="B65" s="2"/>
      <x:c r="C65" s="7" t="str">
        <x:v>M-E05.1</x:v>
      </x:c>
      <x:c r="D65" s="7" t="str">
        <x:v>Administração</x:v>
      </x:c>
      <x:c r="E65" s="7" t="str">
        <x:v>direto</x:v>
      </x:c>
      <x:c r="F65" s="18" t="n">
        <x:v>250</x:v>
      </x:c>
      <x:c r="G65" s="18" t="n">
        <x:v>1</x:v>
      </x:c>
      <x:c r="H65" s="18" t="n">
        <x:v>1</x:v>
      </x:c>
      <x:c r="I65" s="19" t="n">
        <x:f>IF(ISNUMBER(F65),F65,NA())</x:f>
        <x:v>250</x:v>
      </x:c>
      <x:c r="J65" s="7" t="str">
        <x:v>m²</x:v>
      </x:c>
      <x:c r="K65" s="7" t="str">
        <x:v>Quantidade adotada no programa anterior; confirmar em levantamento e projeto.</x:v>
      </x:c>
      <x:c r="L65" s="2"/>
      <x:c r="M65" s="2"/>
      <x:c r="N65" s="2"/>
      <x:c r="O65" s="2"/>
      <x:c r="P65" s="2"/>
      <x:c r="Q65" s="2"/>
      <x:c r="R65" s="2"/>
      <x:c r="S65" s="2"/>
    </x:row>
    <x:row r="66" ht="46" customHeight="1">
      <x:c r="A66" s="2"/>
      <x:c r="B66" s="2"/>
      <x:c r="C66" s="7" t="str">
        <x:v>M-E05.2</x:v>
      </x:c>
      <x:c r="D66" s="7" t="str">
        <x:v>Manutenção, depósitos e equipe</x:v>
      </x:c>
      <x:c r="E66" s="7" t="str">
        <x:v>direto</x:v>
      </x:c>
      <x:c r="F66" s="18" t="n">
        <x:v>350</x:v>
      </x:c>
      <x:c r="G66" s="18" t="n">
        <x:v>1</x:v>
      </x:c>
      <x:c r="H66" s="18" t="n">
        <x:v>1</x:v>
      </x:c>
      <x:c r="I66" s="19" t="n">
        <x:f>IF(ISNUMBER(F66),F66,NA())</x:f>
        <x:v>350</x:v>
      </x:c>
      <x:c r="J66" s="7" t="str">
        <x:v>m²</x:v>
      </x:c>
      <x:c r="K66" s="7" t="str">
        <x:v>Quantidade adotada no programa anterior; confirmar em levantamento e projeto.</x:v>
      </x:c>
      <x:c r="L66" s="2"/>
      <x:c r="M66" s="2"/>
      <x:c r="N66" s="2"/>
      <x:c r="O66" s="2"/>
      <x:c r="P66" s="2"/>
      <x:c r="Q66" s="2"/>
      <x:c r="R66" s="2"/>
      <x:c r="S66" s="2"/>
    </x:row>
    <x:row r="67" ht="46" customHeight="1">
      <x:c r="A67" s="2"/>
      <x:c r="B67" s="2"/>
      <x:c r="C67" s="7" t="str">
        <x:v>M-E06</x:v>
      </x:c>
      <x:c r="D67" s="7" t="str">
        <x:v>Fechamento perimetral</x:v>
      </x:c>
      <x:c r="E67" s="7" t="str">
        <x:v>direto</x:v>
      </x:c>
      <x:c r="F67" s="18" t="n">
        <x:v>6000</x:v>
      </x:c>
      <x:c r="G67" s="18" t="n">
        <x:v>1</x:v>
      </x:c>
      <x:c r="H67" s="18" t="n">
        <x:v>1</x:v>
      </x:c>
      <x:c r="I67" s="19" t="n">
        <x:f>IF(ISNUMBER(F67),F67,NA())</x:f>
        <x:v>6000</x:v>
      </x:c>
      <x:c r="J67" s="7" t="str">
        <x:v>m</x:v>
      </x:c>
      <x:c r="K67" s="7" t="str">
        <x:v>Quantidade adotada no programa anterior; confirmar em levantamento e projeto.</x:v>
      </x:c>
      <x:c r="L67" s="2"/>
      <x:c r="M67" s="2"/>
      <x:c r="N67" s="2"/>
      <x:c r="O67" s="2"/>
      <x:c r="P67" s="2"/>
      <x:c r="Q67" s="2"/>
      <x:c r="R67" s="2"/>
      <x:c r="S67" s="2"/>
    </x:row>
    <x:row r="68" ht="46" customHeight="1">
      <x:c r="A68" s="2"/>
      <x:c r="B68" s="2"/>
      <x:c r="C68" s="7" t="str">
        <x:v>M-E07</x:v>
      </x:c>
      <x:c r="D68" s="7" t="str">
        <x:v>Controle e segurança eletrônica</x:v>
      </x:c>
      <x:c r="E68" s="7" t="str">
        <x:v>direto</x:v>
      </x:c>
      <x:c r="F68" s="18" t="n">
        <x:v>1</x:v>
      </x:c>
      <x:c r="G68" s="18" t="n">
        <x:v>1</x:v>
      </x:c>
      <x:c r="H68" s="18" t="n">
        <x:v>1</x:v>
      </x:c>
      <x:c r="I68" s="19" t="n">
        <x:f>IF(ISNUMBER(F68),F68,NA())</x:f>
        <x:v>1</x:v>
      </x:c>
      <x:c r="J68" s="7" t="str">
        <x:v>vb</x:v>
      </x:c>
      <x:c r="K68" s="7" t="str">
        <x:v>Quantidade adotada no programa anterior; confirmar em levantamento e projeto.</x:v>
      </x:c>
      <x:c r="L68" s="2"/>
      <x:c r="M68" s="2"/>
      <x:c r="N68" s="2"/>
      <x:c r="O68" s="2"/>
      <x:c r="P68" s="2"/>
      <x:c r="Q68" s="2"/>
      <x:c r="R68" s="2"/>
      <x:c r="S68" s="2"/>
    </x:row>
    <x:row r="69" ht="46" customHeight="1">
      <x:c r="A69" s="2"/>
      <x:c r="B69" s="2"/>
      <x:c r="C69" s="7" t="str">
        <x:v>M-C03.1</x:v>
      </x:c>
      <x:c r="D69" s="7" t="str">
        <x:v>Equipamentos da academia</x:v>
      </x:c>
      <x:c r="E69" s="7" t="str">
        <x:v>direto</x:v>
      </x:c>
      <x:c r="F69" s="18" t="n">
        <x:v>1</x:v>
      </x:c>
      <x:c r="G69" s="18" t="n">
        <x:v>1</x:v>
      </x:c>
      <x:c r="H69" s="18" t="n">
        <x:v>1</x:v>
      </x:c>
      <x:c r="I69" s="19" t="n">
        <x:f>IF(ISNUMBER(F69),F69,NA())</x:f>
        <x:v>1</x:v>
      </x:c>
      <x:c r="J69" s="7" t="str">
        <x:v>vb</x:v>
      </x:c>
      <x:c r="K69" s="7" t="str">
        <x:v>Quantidade adotada no programa anterior; confirmar em levantamento e projeto.</x:v>
      </x:c>
      <x:c r="L69" s="2"/>
      <x:c r="M69" s="2"/>
      <x:c r="N69" s="2"/>
      <x:c r="O69" s="2"/>
      <x:c r="P69" s="2"/>
      <x:c r="Q69" s="2"/>
      <x:c r="R69" s="2"/>
      <x:c r="S69" s="2"/>
    </x:row>
    <x:row r="70" ht="46" customHeight="1">
      <x:c r="A70" s="2"/>
      <x:c r="B70" s="2"/>
      <x:c r="C70" s="7" t="str">
        <x:v>M-C03.2</x:v>
      </x:c>
      <x:c r="D70" s="7" t="str">
        <x:v>Equipamentos de cozinha e bar</x:v>
      </x:c>
      <x:c r="E70" s="7" t="str">
        <x:v>direto</x:v>
      </x:c>
      <x:c r="F70" s="18" t="n">
        <x:v>1</x:v>
      </x:c>
      <x:c r="G70" s="18" t="n">
        <x:v>1</x:v>
      </x:c>
      <x:c r="H70" s="18" t="n">
        <x:v>1</x:v>
      </x:c>
      <x:c r="I70" s="19" t="n">
        <x:f>IF(ISNUMBER(F70),F70,NA())</x:f>
        <x:v>1</x:v>
      </x:c>
      <x:c r="J70" s="7" t="str">
        <x:v>vb</x:v>
      </x:c>
      <x:c r="K70" s="7" t="str">
        <x:v>Quantidade adotada no programa anterior; confirmar em levantamento e projeto.</x:v>
      </x:c>
      <x:c r="L70" s="2"/>
      <x:c r="M70" s="2"/>
      <x:c r="N70" s="2"/>
      <x:c r="O70" s="2"/>
      <x:c r="P70" s="2"/>
      <x:c r="Q70" s="2"/>
      <x:c r="R70" s="2"/>
      <x:c r="S70" s="2"/>
    </x:row>
    <x:row r="71" ht="46" customHeight="1">
      <x:c r="A71" s="2"/>
      <x:c r="B71" s="2"/>
      <x:c r="C71" s="7" t="str">
        <x:v>M-C03.3</x:v>
      </x:c>
      <x:c r="D71" s="7" t="str">
        <x:v>Jogos, estúdio e entretenimento</x:v>
      </x:c>
      <x:c r="E71" s="7" t="str">
        <x:v>direto</x:v>
      </x:c>
      <x:c r="F71" s="18" t="n">
        <x:v>1</x:v>
      </x:c>
      <x:c r="G71" s="18" t="n">
        <x:v>1</x:v>
      </x:c>
      <x:c r="H71" s="18" t="n">
        <x:v>1</x:v>
      </x:c>
      <x:c r="I71" s="19" t="n">
        <x:f>IF(ISNUMBER(F71),F71,NA())</x:f>
        <x:v>1</x:v>
      </x:c>
      <x:c r="J71" s="7" t="str">
        <x:v>vb</x:v>
      </x:c>
      <x:c r="K71" s="7" t="str">
        <x:v>Quantidade adotada no programa anterior; confirmar em levantamento e projeto.</x:v>
      </x:c>
      <x:c r="L71" s="2"/>
      <x:c r="M71" s="2"/>
      <x:c r="N71" s="2"/>
      <x:c r="O71" s="2"/>
      <x:c r="P71" s="2"/>
      <x:c r="Q71" s="2"/>
      <x:c r="R71" s="2"/>
      <x:c r="S71" s="2"/>
    </x:row>
    <x:row r="72" ht="46" customHeight="1">
      <x:c r="A72" s="2"/>
      <x:c r="B72" s="2"/>
      <x:c r="C72" s="7" t="str">
        <x:v>M-C03.4</x:v>
      </x:c>
      <x:c r="D72" s="7" t="str">
        <x:v>Mobiliário do clube e varandas</x:v>
      </x:c>
      <x:c r="E72" s="7" t="str">
        <x:v>direto</x:v>
      </x:c>
      <x:c r="F72" s="18" t="n">
        <x:v>1</x:v>
      </x:c>
      <x:c r="G72" s="18" t="n">
        <x:v>1</x:v>
      </x:c>
      <x:c r="H72" s="18" t="n">
        <x:v>1</x:v>
      </x:c>
      <x:c r="I72" s="19" t="n">
        <x:f>IF(ISNUMBER(F72),F72,NA())</x:f>
        <x:v>1</x:v>
      </x:c>
      <x:c r="J72" s="7" t="str">
        <x:v>vb</x:v>
      </x:c>
      <x:c r="K72" s="7" t="str">
        <x:v>Quantidade adotada no programa anterior; confirmar em levantamento e projeto.</x:v>
      </x:c>
      <x:c r="L72" s="2"/>
      <x:c r="M72" s="2"/>
      <x:c r="N72" s="2"/>
      <x:c r="O72" s="2"/>
      <x:c r="P72" s="2"/>
      <x:c r="Q72" s="2"/>
      <x:c r="R72" s="2"/>
      <x:c r="S72" s="2"/>
    </x:row>
    <x:row r="73" ht="46" customHeight="1">
      <x:c r="A73" s="2"/>
      <x:c r="B73" s="2"/>
      <x:c r="C73" s="7" t="str">
        <x:v>M-C03.5</x:v>
      </x:c>
      <x:c r="D73" s="7" t="str">
        <x:v>Tobogã e brinquedos aquáticos</x:v>
      </x:c>
      <x:c r="E73" s="7" t="str">
        <x:v>direto</x:v>
      </x:c>
      <x:c r="F73" s="18" t="n">
        <x:v>1</x:v>
      </x:c>
      <x:c r="G73" s="18" t="n">
        <x:v>1</x:v>
      </x:c>
      <x:c r="H73" s="18" t="n">
        <x:v>1</x:v>
      </x:c>
      <x:c r="I73" s="19" t="n">
        <x:f>IF(ISNUMBER(F73),F73,NA())</x:f>
        <x:v>1</x:v>
      </x:c>
      <x:c r="J73" s="7" t="str">
        <x:v>vb</x:v>
      </x:c>
      <x:c r="K73" s="7" t="str">
        <x:v>Quantidade adotada no programa anterior; confirmar em levantamento e projeto.</x:v>
      </x:c>
      <x:c r="L73" s="2"/>
      <x:c r="M73" s="2"/>
      <x:c r="N73" s="2"/>
      <x:c r="O73" s="2"/>
      <x:c r="P73" s="2"/>
      <x:c r="Q73" s="2"/>
      <x:c r="R73" s="2"/>
      <x:c r="S73" s="2"/>
    </x:row>
    <x:row r="74" ht="46" customHeight="1">
      <x:c r="A74" s="2"/>
      <x:c r="B74" s="2"/>
      <x:c r="C74" s="7" t="str">
        <x:v>M-C03.6</x:v>
      </x:c>
      <x:c r="D74" s="7" t="str">
        <x:v>Playground e lazer externo</x:v>
      </x:c>
      <x:c r="E74" s="7" t="str">
        <x:v>direto</x:v>
      </x:c>
      <x:c r="F74" s="18" t="n">
        <x:v>1</x:v>
      </x:c>
      <x:c r="G74" s="18" t="n">
        <x:v>1</x:v>
      </x:c>
      <x:c r="H74" s="18" t="n">
        <x:v>1</x:v>
      </x:c>
      <x:c r="I74" s="19" t="n">
        <x:f>IF(ISNUMBER(F74),F74,NA())</x:f>
        <x:v>1</x:v>
      </x:c>
      <x:c r="J74" s="7" t="str">
        <x:v>vb</x:v>
      </x:c>
      <x:c r="K74" s="7" t="str">
        <x:v>Quantidade adotada no programa anterior; confirmar em levantamento e projeto.</x:v>
      </x:c>
      <x:c r="L74" s="2"/>
      <x:c r="M74" s="2"/>
      <x:c r="N74" s="2"/>
      <x:c r="O74" s="2"/>
      <x:c r="P74" s="2"/>
      <x:c r="Q74" s="2"/>
      <x:c r="R74" s="2"/>
      <x:c r="S74" s="2"/>
    </x:row>
    <x:row r="75" ht="46" customHeight="1">
      <x:c r="A75" s="2"/>
      <x:c r="B75" s="2"/>
      <x:c r="C75" s="7" t="str">
        <x:v>M-C03.7</x:v>
      </x:c>
      <x:c r="D75" s="7" t="str">
        <x:v>Equipamentos de ginástica ao ar livre</x:v>
      </x:c>
      <x:c r="E75" s="7" t="str">
        <x:v>direto</x:v>
      </x:c>
      <x:c r="F75" s="18" t="n">
        <x:v>1</x:v>
      </x:c>
      <x:c r="G75" s="18" t="n">
        <x:v>1</x:v>
      </x:c>
      <x:c r="H75" s="18" t="n">
        <x:v>1</x:v>
      </x:c>
      <x:c r="I75" s="19" t="n">
        <x:f>IF(ISNUMBER(F75),F75,NA())</x:f>
        <x:v>1</x:v>
      </x:c>
      <x:c r="J75" s="7" t="str">
        <x:v>vb</x:v>
      </x:c>
      <x:c r="K75" s="7" t="str">
        <x:v>Quantidade adotada no programa anterior; confirmar em levantamento e projeto.</x:v>
      </x:c>
      <x:c r="L75" s="2"/>
      <x:c r="M75" s="2"/>
      <x:c r="N75" s="2"/>
      <x:c r="O75" s="2"/>
      <x:c r="P75" s="2"/>
      <x:c r="Q75" s="2"/>
      <x:c r="R75" s="2"/>
      <x:c r="S75" s="2"/>
    </x:row>
    <x:row r="76" ht="46" customHeight="1">
      <x:c r="A76" s="2"/>
      <x:c r="B76" s="2"/>
      <x:c r="C76" s="7" t="str">
        <x:v>M-P01</x:v>
      </x:c>
      <x:c r="D76" s="7" t="str">
        <x:v>Escavação dos lagos</x:v>
      </x:c>
      <x:c r="E76" s="7" t="str">
        <x:v>direto</x:v>
      </x:c>
      <x:c r="F76" s="18" t="n">
        <x:v>24000</x:v>
      </x:c>
      <x:c r="G76" s="18" t="n">
        <x:v>1</x:v>
      </x:c>
      <x:c r="H76" s="18" t="n">
        <x:v>1</x:v>
      </x:c>
      <x:c r="I76" s="19" t="n">
        <x:f>IF(ISNUMBER(F76),F76,NA())</x:f>
        <x:v>24000</x:v>
      </x:c>
      <x:c r="J76" s="7" t="str">
        <x:v>m³</x:v>
      </x:c>
      <x:c r="K76" s="7" t="str">
        <x:v>Quantidade adotada no programa anterior; confirmar em levantamento e projeto.</x:v>
      </x:c>
      <x:c r="L76" s="2"/>
      <x:c r="M76" s="2"/>
      <x:c r="N76" s="2"/>
      <x:c r="O76" s="2"/>
      <x:c r="P76" s="2"/>
      <x:c r="Q76" s="2"/>
      <x:c r="R76" s="2"/>
      <x:c r="S76" s="2"/>
    </x:row>
    <x:row r="77" ht="46" customHeight="1">
      <x:c r="A77" s="2"/>
      <x:c r="B77" s="2"/>
      <x:c r="C77" s="7" t="str">
        <x:v>M-P02</x:v>
      </x:c>
      <x:c r="D77" s="7" t="str">
        <x:v>Sistema dos lagos</x:v>
      </x:c>
      <x:c r="E77" s="7" t="str">
        <x:v>direto</x:v>
      </x:c>
      <x:c r="F77" s="18" t="n">
        <x:v>16000</x:v>
      </x:c>
      <x:c r="G77" s="18" t="n">
        <x:v>1</x:v>
      </x:c>
      <x:c r="H77" s="18" t="n">
        <x:v>1</x:v>
      </x:c>
      <x:c r="I77" s="19" t="n">
        <x:f>IF(ISNUMBER(F77),F77,NA())</x:f>
        <x:v>16000</x:v>
      </x:c>
      <x:c r="J77" s="7" t="str">
        <x:v>m² água</x:v>
      </x:c>
      <x:c r="K77" s="7" t="str">
        <x:v>Quantidade adotada no programa anterior; confirmar em levantamento e projeto.</x:v>
      </x:c>
      <x:c r="L77" s="2"/>
      <x:c r="M77" s="2"/>
      <x:c r="N77" s="2"/>
      <x:c r="O77" s="2"/>
      <x:c r="P77" s="2"/>
      <x:c r="Q77" s="2"/>
      <x:c r="R77" s="2"/>
      <x:c r="S77" s="2"/>
    </x:row>
    <x:row r="78" ht="46" customHeight="1">
      <x:c r="A78" s="2"/>
      <x:c r="B78" s="2"/>
      <x:c r="C78" s="7" t="str">
        <x:v>M-P03.1</x:v>
      </x:c>
      <x:c r="D78" s="7" t="str">
        <x:v>Ponte pedestre 1</x:v>
      </x:c>
      <x:c r="E78" s="7" t="str">
        <x:v>direto</x:v>
      </x:c>
      <x:c r="F78" s="18" t="n">
        <x:v>40</x:v>
      </x:c>
      <x:c r="G78" s="18" t="n">
        <x:v>1</x:v>
      </x:c>
      <x:c r="H78" s="18" t="n">
        <x:v>1</x:v>
      </x:c>
      <x:c r="I78" s="19" t="n">
        <x:f>IF(ISNUMBER(F78),F78,NA())</x:f>
        <x:v>40</x:v>
      </x:c>
      <x:c r="J78" s="7" t="str">
        <x:v>m²</x:v>
      </x:c>
      <x:c r="K78" s="7" t="str">
        <x:v>Quantidade adotada no programa anterior; confirmar em levantamento e projeto.</x:v>
      </x:c>
      <x:c r="L78" s="2"/>
      <x:c r="M78" s="2"/>
      <x:c r="N78" s="2"/>
      <x:c r="O78" s="2"/>
      <x:c r="P78" s="2"/>
      <x:c r="Q78" s="2"/>
      <x:c r="R78" s="2"/>
      <x:c r="S78" s="2"/>
    </x:row>
    <x:row r="79" ht="46" customHeight="1">
      <x:c r="A79" s="2"/>
      <x:c r="B79" s="2"/>
      <x:c r="C79" s="7" t="str">
        <x:v>M-P03.2</x:v>
      </x:c>
      <x:c r="D79" s="7" t="str">
        <x:v>Ponte pedestre 2</x:v>
      </x:c>
      <x:c r="E79" s="7" t="str">
        <x:v>direto</x:v>
      </x:c>
      <x:c r="F79" s="18" t="n">
        <x:v>40</x:v>
      </x:c>
      <x:c r="G79" s="18" t="n">
        <x:v>1</x:v>
      </x:c>
      <x:c r="H79" s="18" t="n">
        <x:v>1</x:v>
      </x:c>
      <x:c r="I79" s="19" t="n">
        <x:f>IF(ISNUMBER(F79),F79,NA())</x:f>
        <x:v>40</x:v>
      </x:c>
      <x:c r="J79" s="7" t="str">
        <x:v>m²</x:v>
      </x:c>
      <x:c r="K79" s="7" t="str">
        <x:v>Quantidade adotada no programa anterior; confirmar em levantamento e projeto.</x:v>
      </x:c>
      <x:c r="L79" s="2"/>
      <x:c r="M79" s="2"/>
      <x:c r="N79" s="2"/>
      <x:c r="O79" s="2"/>
      <x:c r="P79" s="2"/>
      <x:c r="Q79" s="2"/>
      <x:c r="R79" s="2"/>
      <x:c r="S79" s="2"/>
    </x:row>
    <x:row r="80" ht="46" customHeight="1">
      <x:c r="A80" s="2"/>
      <x:c r="B80" s="2"/>
      <x:c r="C80" s="7" t="str">
        <x:v>M-P04.1</x:v>
      </x:c>
      <x:c r="D80" s="7" t="str">
        <x:v>Paisagismo das faixas viárias</x:v>
      </x:c>
      <x:c r="E80" s="7" t="str">
        <x:v>direto</x:v>
      </x:c>
      <x:c r="F80" s="18" t="n">
        <x:v>96000</x:v>
      </x:c>
      <x:c r="G80" s="18" t="n">
        <x:v>1</x:v>
      </x:c>
      <x:c r="H80" s="18" t="n">
        <x:v>1</x:v>
      </x:c>
      <x:c r="I80" s="19" t="n">
        <x:f>IF(ISNUMBER(F80),F80,NA())</x:f>
        <x:v>96000</x:v>
      </x:c>
      <x:c r="J80" s="7" t="str">
        <x:v>m²</x:v>
      </x:c>
      <x:c r="K80" s="7" t="str">
        <x:v>Quantidade adotada no programa anterior; confirmar em levantamento e projeto.</x:v>
      </x:c>
      <x:c r="L80" s="2"/>
      <x:c r="M80" s="2"/>
      <x:c r="N80" s="2"/>
      <x:c r="O80" s="2"/>
      <x:c r="P80" s="2"/>
      <x:c r="Q80" s="2"/>
      <x:c r="R80" s="2"/>
      <x:c r="S80" s="2"/>
    </x:row>
    <x:row r="81" ht="46" customHeight="1">
      <x:c r="A81" s="2"/>
      <x:c r="B81" s="2"/>
      <x:c r="C81" s="7" t="str">
        <x:v>M-P04.2</x:v>
      </x:c>
      <x:c r="D81" s="7" t="str">
        <x:v>Paisagismo do clube</x:v>
      </x:c>
      <x:c r="E81" s="7" t="str">
        <x:v>direto</x:v>
      </x:c>
      <x:c r="F81" s="18" t="n">
        <x:v>38912.4041</x:v>
      </x:c>
      <x:c r="G81" s="18" t="n">
        <x:v>1</x:v>
      </x:c>
      <x:c r="H81" s="18" t="n">
        <x:v>1</x:v>
      </x:c>
      <x:c r="I81" s="19" t="n">
        <x:f>IF(ISNUMBER(F81),F81,NA())</x:f>
        <x:v>38912.4041</x:v>
      </x:c>
      <x:c r="J81" s="7" t="str">
        <x:v>m²</x:v>
      </x:c>
      <x:c r="K81" s="7" t="str">
        <x:v>39.925 − 1.012,5959 m² transferidos à reserva esportiva; manter 80.000 m² do clube.</x:v>
      </x:c>
      <x:c r="L81" s="2"/>
      <x:c r="M81" s="2"/>
      <x:c r="N81" s="2"/>
      <x:c r="O81" s="2"/>
      <x:c r="P81" s="2"/>
      <x:c r="Q81" s="2"/>
      <x:c r="R81" s="2"/>
      <x:c r="S81" s="2"/>
    </x:row>
    <x:row r="82" ht="46" customHeight="1">
      <x:c r="A82" s="2"/>
      <x:c r="B82" s="2"/>
      <x:c r="C82" s="7" t="str">
        <x:v>M-P04.3</x:v>
      </x:c>
      <x:c r="D82" s="7" t="str">
        <x:v>Paisagismo do recinto esportivo</x:v>
      </x:c>
      <x:c r="E82" s="7" t="str">
        <x:v>direto</x:v>
      </x:c>
      <x:c r="F82" s="18" t="n">
        <x:v>1500</x:v>
      </x:c>
      <x:c r="G82" s="18" t="n">
        <x:v>1</x:v>
      </x:c>
      <x:c r="H82" s="18" t="n">
        <x:v>1</x:v>
      </x:c>
      <x:c r="I82" s="19" t="n">
        <x:f>IF(ISNUMBER(F82),F82,NA())</x:f>
        <x:v>1500</x:v>
      </x:c>
      <x:c r="J82" s="7" t="str">
        <x:v>m²</x:v>
      </x:c>
      <x:c r="K82" s="7" t="str">
        <x:v>Quantidade adotada no programa anterior; confirmar em levantamento e projeto.</x:v>
      </x:c>
      <x:c r="L82" s="2"/>
      <x:c r="M82" s="2"/>
      <x:c r="N82" s="2"/>
      <x:c r="O82" s="2"/>
      <x:c r="P82" s="2"/>
      <x:c r="Q82" s="2"/>
      <x:c r="R82" s="2"/>
      <x:c r="S82" s="2"/>
    </x:row>
    <x:row r="83" ht="46" customHeight="1">
      <x:c r="A83" s="2"/>
      <x:c r="B83" s="2"/>
      <x:c r="C83" s="7" t="str">
        <x:v>M-P04.4</x:v>
      </x:c>
      <x:c r="D83" s="7" t="str">
        <x:v>Paisagismo das margens dos lagos</x:v>
      </x:c>
      <x:c r="E83" s="7" t="str">
        <x:v>direto</x:v>
      </x:c>
      <x:c r="F83" s="18" t="n">
        <x:v>12000</x:v>
      </x:c>
      <x:c r="G83" s="18" t="n">
        <x:v>1</x:v>
      </x:c>
      <x:c r="H83" s="18" t="n">
        <x:v>1</x:v>
      </x:c>
      <x:c r="I83" s="19" t="n">
        <x:f>IF(ISNUMBER(F83),F83,NA())</x:f>
        <x:v>12000</x:v>
      </x:c>
      <x:c r="J83" s="7" t="str">
        <x:v>m²</x:v>
      </x:c>
      <x:c r="K83" s="7" t="str">
        <x:v>Quantidade adotada no programa anterior; confirmar em levantamento e projeto.</x:v>
      </x:c>
      <x:c r="L83" s="2"/>
      <x:c r="M83" s="2"/>
      <x:c r="N83" s="2"/>
      <x:c r="O83" s="2"/>
      <x:c r="P83" s="2"/>
      <x:c r="Q83" s="2"/>
      <x:c r="R83" s="2"/>
      <x:c r="S83" s="2"/>
    </x:row>
    <x:row r="84" ht="46" customHeight="1">
      <x:c r="A84" s="2"/>
      <x:c r="B84" s="2"/>
      <x:c r="C84" s="7" t="str">
        <x:v>M-P04.5</x:v>
      </x:c>
      <x:c r="D84" s="7" t="str">
        <x:v>Paisagismo de administração e apoio</x:v>
      </x:c>
      <x:c r="E84" s="7" t="str">
        <x:v>direto</x:v>
      </x:c>
      <x:c r="F84" s="18" t="n">
        <x:v>31000</x:v>
      </x:c>
      <x:c r="G84" s="18" t="n">
        <x:v>1</x:v>
      </x:c>
      <x:c r="H84" s="18" t="n">
        <x:v>1</x:v>
      </x:c>
      <x:c r="I84" s="19" t="n">
        <x:f>IF(ISNUMBER(F84),F84,NA())</x:f>
        <x:v>31000</x:v>
      </x:c>
      <x:c r="J84" s="7" t="str">
        <x:v>m²</x:v>
      </x:c>
      <x:c r="K84" s="7" t="str">
        <x:v>Quantidade adotada no programa anterior; confirmar em levantamento e projeto.</x:v>
      </x:c>
      <x:c r="L84" s="2"/>
      <x:c r="M84" s="2"/>
      <x:c r="N84" s="2"/>
      <x:c r="O84" s="2"/>
      <x:c r="P84" s="2"/>
      <x:c r="Q84" s="2"/>
      <x:c r="R84" s="2"/>
      <x:c r="S84" s="2"/>
    </x:row>
    <x:row r="85" ht="46" customHeight="1">
      <x:c r="A85" s="2"/>
      <x:c r="B85" s="2"/>
      <x:c r="C85" s="7" t="str">
        <x:v>M-P05</x:v>
      </x:c>
      <x:c r="D85" s="7" t="str">
        <x:v>Medidas ambientais e escola</x:v>
      </x:c>
      <x:c r="E85" s="7" t="str">
        <x:v>direto</x:v>
      </x:c>
      <x:c r="F85" s="18" t="n">
        <x:v>1</x:v>
      </x:c>
      <x:c r="G85" s="18" t="n">
        <x:v>1</x:v>
      </x:c>
      <x:c r="H85" s="18" t="n">
        <x:v>1</x:v>
      </x:c>
      <x:c r="I85" s="19" t="n">
        <x:f>IF(ISNUMBER(F85),F85,NA())</x:f>
        <x:v>1</x:v>
      </x:c>
      <x:c r="J85" s="7" t="str">
        <x:v>vb</x:v>
      </x:c>
      <x:c r="K85" s="7" t="str">
        <x:v>Quantidade adotada no programa anterior; confirmar em levantamento e projeto.</x:v>
      </x:c>
      <x:c r="L85" s="2"/>
      <x:c r="M85" s="2"/>
      <x:c r="N85" s="2"/>
      <x:c r="O85" s="2"/>
      <x:c r="P85" s="2"/>
      <x:c r="Q85" s="2"/>
      <x:c r="R85" s="2"/>
      <x:c r="S85" s="2"/>
    </x:row>
    <x:row r="86" ht="46" customHeight="1">
      <x:c r="A86" s="2"/>
      <x:c r="B86" s="2"/>
      <x:c r="C86" s="7" t="str">
        <x:v>M-PE01</x:v>
      </x:c>
      <x:c r="D86" s="7" t="str">
        <x:v>Piscina esportiva — 2 raias: Escavação localizada e regularização</x:v>
      </x:c>
      <x:c r="E86" s="7" t="str">
        <x:v>direto</x:v>
      </x:c>
      <x:c r="F86" s="18" t="n">
        <x:v>889.2</x:v>
      </x:c>
      <x:c r="G86" s="18" t="n">
        <x:v>1</x:v>
      </x:c>
      <x:c r="H86" s="18" t="n">
        <x:v>1</x:v>
      </x:c>
      <x:c r="I86" s="19" t="n">
        <x:f>IF(ISNUMBER(F86),F86,NA())</x:f>
        <x:v>889.2</x:v>
      </x:c>
      <x:c r="J86" s="7" t="str">
        <x:v>m³</x:v>
      </x:c>
      <x:c r="K86" s="7" t="str">
        <x:v>(50+2)×(7.5+2)×(1.35+0,45); folga 1 m/lado e 45 cm construtivos, hipóteses Geometria histórica de planejamento; adequação às duas raias e largura ainda pendente.</x:v>
      </x:c>
      <x:c r="L86" s="2"/>
      <x:c r="M86" s="2"/>
      <x:c r="N86" s="2"/>
      <x:c r="O86" s="2"/>
      <x:c r="P86" s="2"/>
      <x:c r="Q86" s="2"/>
      <x:c r="R86" s="2"/>
      <x:c r="S86" s="2"/>
    </x:row>
    <x:row r="87" ht="46" customHeight="1">
      <x:c r="A87" s="2"/>
      <x:c r="B87" s="2"/>
      <x:c r="C87" s="7" t="str">
        <x:v>M-PE02</x:v>
      </x:c>
      <x:c r="D87" s="7" t="str">
        <x:v>Piscina esportiva — 2 raias: Carga, transporte e destinação de solo excedente</x:v>
      </x:c>
      <x:c r="E87" s="7" t="str">
        <x:v>direto</x:v>
      </x:c>
      <x:c r="F87" s="18" t="n">
        <x:v>666.9</x:v>
      </x:c>
      <x:c r="G87" s="18" t="n">
        <x:v>1</x:v>
      </x:c>
      <x:c r="H87" s="18" t="n">
        <x:v>1</x:v>
      </x:c>
      <x:c r="I87" s="19" t="n">
        <x:f>IF(ISNUMBER(F87),F87,NA())</x:f>
        <x:v>666.9</x:v>
      </x:c>
      <x:c r="J87" s="7" t="str">
        <x:v>m³ solto</x:v>
      </x:c>
      <x:c r="K87" s="7" t="str">
        <x:v>60%×escavação×1,25 de empolamento; transporte até 10 km hipotético</x:v>
      </x:c>
      <x:c r="L87" s="2"/>
      <x:c r="M87" s="2"/>
      <x:c r="N87" s="2"/>
      <x:c r="O87" s="2"/>
      <x:c r="P87" s="2"/>
      <x:c r="Q87" s="2"/>
      <x:c r="R87" s="2"/>
      <x:c r="S87" s="2"/>
    </x:row>
    <x:row r="88" ht="46" customHeight="1">
      <x:c r="A88" s="2"/>
      <x:c r="B88" s="2"/>
      <x:c r="C88" s="7" t="str">
        <x:v>M-PE06</x:v>
      </x:c>
      <x:c r="D88" s="7" t="str">
        <x:v>Piscina esportiva — 2 raias: Bordas e canaletas periféricas de transbordo</x:v>
      </x:c>
      <x:c r="E88" s="7" t="str">
        <x:v>direto</x:v>
      </x:c>
      <x:c r="F88" s="18" t="n">
        <x:v>115</x:v>
      </x:c>
      <x:c r="G88" s="18" t="n">
        <x:v>1</x:v>
      </x:c>
      <x:c r="H88" s="18" t="n">
        <x:v>1</x:v>
      </x:c>
      <x:c r="I88" s="19" t="n">
        <x:f>IF(ISNUMBER(F88),F88,NA())</x:f>
        <x:v>115</x:v>
      </x:c>
      <x:c r="J88" s="7" t="str">
        <x:v>m</x:v>
      </x:c>
      <x:c r="K88" s="7" t="str">
        <x:v>2×(50+7.5)</x:v>
      </x:c>
      <x:c r="L88" s="2"/>
      <x:c r="M88" s="2"/>
      <x:c r="N88" s="2"/>
      <x:c r="O88" s="2"/>
      <x:c r="P88" s="2"/>
      <x:c r="Q88" s="2"/>
      <x:c r="R88" s="2"/>
      <x:c r="S88" s="2"/>
    </x:row>
    <x:row r="89" ht="46" customHeight="1">
      <x:c r="A89" s="2"/>
      <x:c r="B89" s="2"/>
      <x:c r="C89" s="7" t="str">
        <x:v>M-PE07</x:v>
      </x:c>
      <x:c r="D89" s="7" t="str">
        <x:v>Piscina esportiva — 2 raias: Tanque de compensação estanque com acessórios</x:v>
      </x:c>
      <x:c r="E89" s="7" t="str">
        <x:v>direto</x:v>
      </x:c>
      <x:c r="F89" s="18" t="n">
        <x:v>30</x:v>
      </x:c>
      <x:c r="G89" s="18" t="n">
        <x:v>1</x:v>
      </x:c>
      <x:c r="H89" s="18" t="n">
        <x:v>1</x:v>
      </x:c>
      <x:c r="I89" s="19" t="n">
        <x:f>IF(ISNUMBER(F89),F89,NA())</x:f>
        <x:v>30</x:v>
      </x:c>
      <x:c r="J89" s="7" t="str">
        <x:v>m³ útil</x:v>
      </x:c>
      <x:c r="K89" s="7" t="str">
        <x:v>Volume de reserva escolhido para estudo, não cálculo por banhistas/ondas/retrolavagem</x:v>
      </x:c>
      <x:c r="L89" s="2"/>
      <x:c r="M89" s="2"/>
      <x:c r="N89" s="2"/>
      <x:c r="O89" s="2"/>
      <x:c r="P89" s="2"/>
      <x:c r="Q89" s="2"/>
      <x:c r="R89" s="2"/>
      <x:c r="S89" s="2"/>
    </x:row>
    <x:row r="90" ht="46" customHeight="1">
      <x:c r="A90" s="2"/>
      <x:c r="B90" s="2"/>
      <x:c r="C90" s="7" t="str">
        <x:v>M-PE08</x:v>
      </x:c>
      <x:c r="D90" s="7" t="str">
        <x:v>Piscina esportiva — 2 raias: Filtragem e bombeamento — provisão do conjunto</x:v>
      </x:c>
      <x:c r="E90" s="7" t="str">
        <x:v>direto</x:v>
      </x:c>
      <x:c r="F90" s="18" t="n">
        <x:v>1</x:v>
      </x:c>
      <x:c r="G90" s="18" t="n">
        <x:v>1</x:v>
      </x:c>
      <x:c r="H90" s="18" t="n">
        <x:v>1</x:v>
      </x:c>
      <x:c r="I90" s="19" t="n">
        <x:f>IF(ISNUMBER(F90),F90,NA())</x:f>
        <x:v>1</x:v>
      </x:c>
      <x:c r="J90" s="7" t="str">
        <x:v>conjunto</x:v>
      </x:c>
      <x:c r="K90" s="7" t="str">
        <x:v>1 sistema independente por piscina; vazão e quantidade de filtros não definidas</x:v>
      </x:c>
      <x:c r="L90" s="2"/>
      <x:c r="M90" s="2"/>
      <x:c r="N90" s="2"/>
      <x:c r="O90" s="2"/>
      <x:c r="P90" s="2"/>
      <x:c r="Q90" s="2"/>
      <x:c r="R90" s="2"/>
      <x:c r="S90" s="2"/>
    </x:row>
    <x:row r="91" ht="46" customHeight="1">
      <x:c r="A91" s="2"/>
      <x:c r="B91" s="2"/>
      <x:c r="C91" s="7" t="str">
        <x:v>M-PE09</x:v>
      </x:c>
      <x:c r="D91" s="7" t="str">
        <x:v>Piscina esportiva — 2 raias: Recirculação, tubulações, válvulas e dispositivos antissucção</x:v>
      </x:c>
      <x:c r="E91" s="7" t="str">
        <x:v>direto</x:v>
      </x:c>
      <x:c r="F91" s="18" t="n">
        <x:v>1</x:v>
      </x:c>
      <x:c r="G91" s="18" t="n">
        <x:v>1</x:v>
      </x:c>
      <x:c r="H91" s="18" t="n">
        <x:v>1</x:v>
      </x:c>
      <x:c r="I91" s="19" t="n">
        <x:f>IF(ISNUMBER(F91),F91,NA())</x:f>
        <x:v>1</x:v>
      </x:c>
      <x:c r="J91" s="7" t="str">
        <x:v>conjunto</x:v>
      </x:c>
      <x:c r="K91" s="7" t="str">
        <x:v>1 conjunto hidráulico; traçado e diâmetros pendentes</x:v>
      </x:c>
      <x:c r="L91" s="2"/>
      <x:c r="M91" s="2"/>
      <x:c r="N91" s="2"/>
      <x:c r="O91" s="2"/>
      <x:c r="P91" s="2"/>
      <x:c r="Q91" s="2"/>
      <x:c r="R91" s="2"/>
      <x:c r="S91" s="2"/>
    </x:row>
    <x:row r="92" ht="46" customHeight="1">
      <x:c r="A92" s="2"/>
      <x:c r="B92" s="2"/>
      <x:c r="C92" s="7" t="str">
        <x:v>M-PE10</x:v>
      </x:c>
      <x:c r="D92" s="7" t="str">
        <x:v>Piscina esportiva — 2 raias: Dosagem, análise e controle da qualidade da água</x:v>
      </x:c>
      <x:c r="E92" s="7" t="str">
        <x:v>direto</x:v>
      </x:c>
      <x:c r="F92" s="18" t="n">
        <x:v>1</x:v>
      </x:c>
      <x:c r="G92" s="18" t="n">
        <x:v>1</x:v>
      </x:c>
      <x:c r="H92" s="18" t="n">
        <x:v>1</x:v>
      </x:c>
      <x:c r="I92" s="19" t="n">
        <x:f>IF(ISNUMBER(F92),F92,NA())</x:f>
        <x:v>1</x:v>
      </x:c>
      <x:c r="J92" s="7" t="str">
        <x:v>conjunto</x:v>
      </x:c>
      <x:c r="K92" s="7" t="str">
        <x:v>1 conjunto; sensores, dosadores e intertravamentos</x:v>
      </x:c>
      <x:c r="L92" s="2"/>
      <x:c r="M92" s="2"/>
      <x:c r="N92" s="2"/>
      <x:c r="O92" s="2"/>
      <x:c r="P92" s="2"/>
      <x:c r="Q92" s="2"/>
      <x:c r="R92" s="2"/>
      <x:c r="S92" s="2"/>
    </x:row>
    <x:row r="93" ht="46" customHeight="1">
      <x:c r="A93" s="2"/>
      <x:c r="B93" s="2"/>
      <x:c r="C93" s="7" t="str">
        <x:v>M-PE11</x:v>
      </x:c>
      <x:c r="D93" s="7" t="str">
        <x:v>Piscina esportiva — 2 raias: Elétrica local do processo e iluminação subaquática</x:v>
      </x:c>
      <x:c r="E93" s="7" t="str">
        <x:v>direto</x:v>
      </x:c>
      <x:c r="F93" s="18" t="n">
        <x:v>1</x:v>
      </x:c>
      <x:c r="G93" s="18" t="n">
        <x:v>1</x:v>
      </x:c>
      <x:c r="H93" s="18" t="n">
        <x:v>1</x:v>
      </x:c>
      <x:c r="I93" s="19" t="n">
        <x:f>IF(ISNUMBER(F93),F93,NA())</x:f>
        <x:v>1</x:v>
      </x:c>
      <x:c r="J93" s="7" t="str">
        <x:v>conjunto</x:v>
      </x:c>
      <x:c r="K93" s="7" t="str">
        <x:v>1 instalação local a partir do quadro próximo; projeto e extensão pendentes</x:v>
      </x:c>
      <x:c r="L93" s="2"/>
      <x:c r="M93" s="2"/>
      <x:c r="N93" s="2"/>
      <x:c r="O93" s="2"/>
      <x:c r="P93" s="2"/>
      <x:c r="Q93" s="2"/>
      <x:c r="R93" s="2"/>
      <x:c r="S93" s="2"/>
    </x:row>
    <x:row r="94" ht="46" customHeight="1">
      <x:c r="A94" s="2"/>
      <x:c r="B94" s="2"/>
      <x:c r="C94" s="7" t="str">
        <x:v>M-PE12</x:v>
      </x:c>
      <x:c r="D94" s="7" t="str">
        <x:v>Piscina esportiva — 2 raias: Acesso assistido e itens de salvamento</x:v>
      </x:c>
      <x:c r="E94" s="7" t="str">
        <x:v>direto</x:v>
      </x:c>
      <x:c r="F94" s="18" t="n">
        <x:v>1</x:v>
      </x:c>
      <x:c r="G94" s="18" t="n">
        <x:v>1</x:v>
      </x:c>
      <x:c r="H94" s="18" t="n">
        <x:v>1</x:v>
      </x:c>
      <x:c r="I94" s="19" t="n">
        <x:f>IF(ISNUMBER(F94),F94,NA())</x:f>
        <x:v>1</x:v>
      </x:c>
      <x:c r="J94" s="7" t="str">
        <x:v>conjunto</x:v>
      </x:c>
      <x:c r="K94" s="7" t="str">
        <x:v>Reserva 1 conjunto por tanque; solução de rampa ou equipamento assistido será definida</x:v>
      </x:c>
      <x:c r="L94" s="2"/>
      <x:c r="M94" s="2"/>
      <x:c r="N94" s="2"/>
      <x:c r="O94" s="2"/>
      <x:c r="P94" s="2"/>
      <x:c r="Q94" s="2"/>
      <x:c r="R94" s="2"/>
      <x:c r="S94" s="2"/>
    </x:row>
    <x:row r="95" ht="46" customHeight="1">
      <x:c r="A95" s="2"/>
      <x:c r="B95" s="2"/>
      <x:c r="C95" s="7" t="str">
        <x:v>M-PE13</x:v>
      </x:c>
      <x:c r="D95" s="7" t="str">
        <x:v>Piscina esportiva — 2 raias: Partida assistida, ensaios e entrega técnica do sistema</x:v>
      </x:c>
      <x:c r="E95" s="7" t="str">
        <x:v>direto</x:v>
      </x:c>
      <x:c r="F95" s="18" t="n">
        <x:v>1</x:v>
      </x:c>
      <x:c r="G95" s="18" t="n">
        <x:v>1</x:v>
      </x:c>
      <x:c r="H95" s="18" t="n">
        <x:v>1</x:v>
      </x:c>
      <x:c r="I95" s="19" t="n">
        <x:f>IF(ISNUMBER(F95),F95,NA())</x:f>
        <x:v>1</x:v>
      </x:c>
      <x:c r="J95" s="7" t="str">
        <x:v>conjunto</x:v>
      </x:c>
      <x:c r="K95" s="7" t="str">
        <x:v>1 partida por piscina</x:v>
      </x:c>
      <x:c r="L95" s="2"/>
      <x:c r="M95" s="2"/>
      <x:c r="N95" s="2"/>
      <x:c r="O95" s="2"/>
      <x:c r="P95" s="2"/>
      <x:c r="Q95" s="2"/>
      <x:c r="R95" s="2"/>
      <x:c r="S95" s="2"/>
    </x:row>
    <x:row r="96" ht="46" customHeight="1">
      <x:c r="A96" s="2"/>
      <x:c r="B96" s="2"/>
      <x:c r="C96" s="7" t="str">
        <x:v>M-PS01</x:v>
      </x:c>
      <x:c r="D96" s="7" t="str">
        <x:v>Piscina social: Escavação localizada e regularização</x:v>
      </x:c>
      <x:c r="E96" s="7" t="str">
        <x:v>direto</x:v>
      </x:c>
      <x:c r="F96" s="18" t="n">
        <x:v>1871.1</x:v>
      </x:c>
      <x:c r="G96" s="18" t="n">
        <x:v>1</x:v>
      </x:c>
      <x:c r="H96" s="18" t="n">
        <x:v>1</x:v>
      </x:c>
      <x:c r="I96" s="19" t="n">
        <x:f>IF(ISNUMBER(F96),F96,NA())</x:f>
        <x:v>1871.1</x:v>
      </x:c>
      <x:c r="J96" s="7" t="str">
        <x:v>m³</x:v>
      </x:c>
      <x:c r="K96" s="7" t="str">
        <x:v>(40+2)×(25+2)×(1.2+0,45); folga 1 m/lado e 45 cm construtivos, hipóteses</x:v>
      </x:c>
      <x:c r="L96" s="2"/>
      <x:c r="M96" s="2"/>
      <x:c r="N96" s="2"/>
      <x:c r="O96" s="2"/>
      <x:c r="P96" s="2"/>
      <x:c r="Q96" s="2"/>
      <x:c r="R96" s="2"/>
      <x:c r="S96" s="2"/>
    </x:row>
    <x:row r="97" ht="46" customHeight="1">
      <x:c r="A97" s="2"/>
      <x:c r="B97" s="2"/>
      <x:c r="C97" s="7" t="str">
        <x:v>M-PS02</x:v>
      </x:c>
      <x:c r="D97" s="7" t="str">
        <x:v>Piscina social: Carga, transporte e destinação de solo excedente</x:v>
      </x:c>
      <x:c r="E97" s="7" t="str">
        <x:v>direto</x:v>
      </x:c>
      <x:c r="F97" s="18" t="n">
        <x:v>1403.325</x:v>
      </x:c>
      <x:c r="G97" s="18" t="n">
        <x:v>1</x:v>
      </x:c>
      <x:c r="H97" s="18" t="n">
        <x:v>1</x:v>
      </x:c>
      <x:c r="I97" s="19" t="n">
        <x:f>IF(ISNUMBER(F97),F97,NA())</x:f>
        <x:v>1403.325</x:v>
      </x:c>
      <x:c r="J97" s="7" t="str">
        <x:v>m³ solto</x:v>
      </x:c>
      <x:c r="K97" s="7" t="str">
        <x:v>60%×escavação×1,25 de empolamento; transporte até 10 km hipotético</x:v>
      </x:c>
      <x:c r="L97" s="2"/>
      <x:c r="M97" s="2"/>
      <x:c r="N97" s="2"/>
      <x:c r="O97" s="2"/>
      <x:c r="P97" s="2"/>
      <x:c r="Q97" s="2"/>
      <x:c r="R97" s="2"/>
      <x:c r="S97" s="2"/>
    </x:row>
    <x:row r="98" ht="46" customHeight="1">
      <x:c r="A98" s="2"/>
      <x:c r="B98" s="2"/>
      <x:c r="C98" s="7" t="str">
        <x:v>M-PS06</x:v>
      </x:c>
      <x:c r="D98" s="7" t="str">
        <x:v>Piscina social: Bordas e canaletas periféricas de transbordo</x:v>
      </x:c>
      <x:c r="E98" s="7" t="str">
        <x:v>direto</x:v>
      </x:c>
      <x:c r="F98" s="18" t="n">
        <x:v>130</x:v>
      </x:c>
      <x:c r="G98" s="18" t="n">
        <x:v>1</x:v>
      </x:c>
      <x:c r="H98" s="18" t="n">
        <x:v>1</x:v>
      </x:c>
      <x:c r="I98" s="19" t="n">
        <x:f>IF(ISNUMBER(F98),F98,NA())</x:f>
        <x:v>130</x:v>
      </x:c>
      <x:c r="J98" s="7" t="str">
        <x:v>m</x:v>
      </x:c>
      <x:c r="K98" s="7" t="str">
        <x:v>2×(40+25)</x:v>
      </x:c>
      <x:c r="L98" s="2"/>
      <x:c r="M98" s="2"/>
      <x:c r="N98" s="2"/>
      <x:c r="O98" s="2"/>
      <x:c r="P98" s="2"/>
      <x:c r="Q98" s="2"/>
      <x:c r="R98" s="2"/>
      <x:c r="S98" s="2"/>
    </x:row>
    <x:row r="99" ht="46" customHeight="1">
      <x:c r="A99" s="2"/>
      <x:c r="B99" s="2"/>
      <x:c r="C99" s="7" t="str">
        <x:v>M-PS07</x:v>
      </x:c>
      <x:c r="D99" s="7" t="str">
        <x:v>Piscina social: Tanque de compensação estanque com acessórios</x:v>
      </x:c>
      <x:c r="E99" s="7" t="str">
        <x:v>direto</x:v>
      </x:c>
      <x:c r="F99" s="18" t="n">
        <x:v>60</x:v>
      </x:c>
      <x:c r="G99" s="18" t="n">
        <x:v>1</x:v>
      </x:c>
      <x:c r="H99" s="18" t="n">
        <x:v>1</x:v>
      </x:c>
      <x:c r="I99" s="19" t="n">
        <x:f>IF(ISNUMBER(F99),F99,NA())</x:f>
        <x:v>60</x:v>
      </x:c>
      <x:c r="J99" s="7" t="str">
        <x:v>m³ útil</x:v>
      </x:c>
      <x:c r="K99" s="7" t="str">
        <x:v>Volume de reserva escolhido para estudo, não cálculo por banhistas/ondas/retrolavagem</x:v>
      </x:c>
      <x:c r="L99" s="2"/>
      <x:c r="M99" s="2"/>
      <x:c r="N99" s="2"/>
      <x:c r="O99" s="2"/>
      <x:c r="P99" s="2"/>
      <x:c r="Q99" s="2"/>
      <x:c r="R99" s="2"/>
      <x:c r="S99" s="2"/>
    </x:row>
    <x:row r="100" ht="46" customHeight="1">
      <x:c r="A100" s="2"/>
      <x:c r="B100" s="2"/>
      <x:c r="C100" s="7" t="str">
        <x:v>M-PS08</x:v>
      </x:c>
      <x:c r="D100" s="7" t="str">
        <x:v>Piscina social: Filtragem e bombeamento — provisão do conjunto</x:v>
      </x:c>
      <x:c r="E100" s="7" t="str">
        <x:v>direto</x:v>
      </x:c>
      <x:c r="F100" s="18" t="n">
        <x:v>1</x:v>
      </x:c>
      <x:c r="G100" s="18" t="n">
        <x:v>1</x:v>
      </x:c>
      <x:c r="H100" s="18" t="n">
        <x:v>1</x:v>
      </x:c>
      <x:c r="I100" s="19" t="n">
        <x:f>IF(ISNUMBER(F100),F100,NA())</x:f>
        <x:v>1</x:v>
      </x:c>
      <x:c r="J100" s="7" t="str">
        <x:v>conjunto</x:v>
      </x:c>
      <x:c r="K100" s="7" t="str">
        <x:v>1 sistema independente por piscina; vazão e quantidade de filtros não definidas</x:v>
      </x:c>
      <x:c r="L100" s="2"/>
      <x:c r="M100" s="2"/>
      <x:c r="N100" s="2"/>
      <x:c r="O100" s="2"/>
      <x:c r="P100" s="2"/>
      <x:c r="Q100" s="2"/>
      <x:c r="R100" s="2"/>
      <x:c r="S100" s="2"/>
    </x:row>
    <x:row r="101" ht="46" customHeight="1">
      <x:c r="A101" s="2"/>
      <x:c r="B101" s="2"/>
      <x:c r="C101" s="7" t="str">
        <x:v>M-PS09</x:v>
      </x:c>
      <x:c r="D101" s="7" t="str">
        <x:v>Piscina social: Recirculação, tubulações, válvulas e dispositivos antissucção</x:v>
      </x:c>
      <x:c r="E101" s="7" t="str">
        <x:v>direto</x:v>
      </x:c>
      <x:c r="F101" s="18" t="n">
        <x:v>1</x:v>
      </x:c>
      <x:c r="G101" s="18" t="n">
        <x:v>1</x:v>
      </x:c>
      <x:c r="H101" s="18" t="n">
        <x:v>1</x:v>
      </x:c>
      <x:c r="I101" s="19" t="n">
        <x:f>IF(ISNUMBER(F101),F101,NA())</x:f>
        <x:v>1</x:v>
      </x:c>
      <x:c r="J101" s="7" t="str">
        <x:v>conjunto</x:v>
      </x:c>
      <x:c r="K101" s="7" t="str">
        <x:v>1 conjunto hidráulico; traçado e diâmetros pendentes</x:v>
      </x:c>
      <x:c r="L101" s="2"/>
      <x:c r="M101" s="2"/>
      <x:c r="N101" s="2"/>
      <x:c r="O101" s="2"/>
      <x:c r="P101" s="2"/>
      <x:c r="Q101" s="2"/>
      <x:c r="R101" s="2"/>
      <x:c r="S101" s="2"/>
    </x:row>
    <x:row r="102" ht="46" customHeight="1">
      <x:c r="A102" s="2"/>
      <x:c r="B102" s="2"/>
      <x:c r="C102" s="7" t="str">
        <x:v>M-PS10</x:v>
      </x:c>
      <x:c r="D102" s="7" t="str">
        <x:v>Piscina social: Dosagem, análise e controle da qualidade da água</x:v>
      </x:c>
      <x:c r="E102" s="7" t="str">
        <x:v>direto</x:v>
      </x:c>
      <x:c r="F102" s="18" t="n">
        <x:v>1</x:v>
      </x:c>
      <x:c r="G102" s="18" t="n">
        <x:v>1</x:v>
      </x:c>
      <x:c r="H102" s="18" t="n">
        <x:v>1</x:v>
      </x:c>
      <x:c r="I102" s="19" t="n">
        <x:f>IF(ISNUMBER(F102),F102,NA())</x:f>
        <x:v>1</x:v>
      </x:c>
      <x:c r="J102" s="7" t="str">
        <x:v>conjunto</x:v>
      </x:c>
      <x:c r="K102" s="7" t="str">
        <x:v>1 conjunto; sensores, dosadores e intertravamentos</x:v>
      </x:c>
      <x:c r="L102" s="2"/>
      <x:c r="M102" s="2"/>
      <x:c r="N102" s="2"/>
      <x:c r="O102" s="2"/>
      <x:c r="P102" s="2"/>
      <x:c r="Q102" s="2"/>
      <x:c r="R102" s="2"/>
      <x:c r="S102" s="2"/>
    </x:row>
    <x:row r="103" ht="46" customHeight="1">
      <x:c r="A103" s="2"/>
      <x:c r="B103" s="2"/>
      <x:c r="C103" s="7" t="str">
        <x:v>M-PS11</x:v>
      </x:c>
      <x:c r="D103" s="7" t="str">
        <x:v>Piscina social: Elétrica local do processo e iluminação subaquática</x:v>
      </x:c>
      <x:c r="E103" s="7" t="str">
        <x:v>direto</x:v>
      </x:c>
      <x:c r="F103" s="18" t="n">
        <x:v>1</x:v>
      </x:c>
      <x:c r="G103" s="18" t="n">
        <x:v>1</x:v>
      </x:c>
      <x:c r="H103" s="18" t="n">
        <x:v>1</x:v>
      </x:c>
      <x:c r="I103" s="19" t="n">
        <x:f>IF(ISNUMBER(F103),F103,NA())</x:f>
        <x:v>1</x:v>
      </x:c>
      <x:c r="J103" s="7" t="str">
        <x:v>conjunto</x:v>
      </x:c>
      <x:c r="K103" s="7" t="str">
        <x:v>1 instalação local a partir do quadro próximo; projeto e extensão pendentes</x:v>
      </x:c>
      <x:c r="L103" s="2"/>
      <x:c r="M103" s="2"/>
      <x:c r="N103" s="2"/>
      <x:c r="O103" s="2"/>
      <x:c r="P103" s="2"/>
      <x:c r="Q103" s="2"/>
      <x:c r="R103" s="2"/>
      <x:c r="S103" s="2"/>
    </x:row>
    <x:row r="104" ht="46" customHeight="1">
      <x:c r="A104" s="2"/>
      <x:c r="B104" s="2"/>
      <x:c r="C104" s="7" t="str">
        <x:v>M-PS12</x:v>
      </x:c>
      <x:c r="D104" s="7" t="str">
        <x:v>Piscina social: Acesso assistido e itens de salvamento</x:v>
      </x:c>
      <x:c r="E104" s="7" t="str">
        <x:v>direto</x:v>
      </x:c>
      <x:c r="F104" s="18" t="n">
        <x:v>1</x:v>
      </x:c>
      <x:c r="G104" s="18" t="n">
        <x:v>1</x:v>
      </x:c>
      <x:c r="H104" s="18" t="n">
        <x:v>1</x:v>
      </x:c>
      <x:c r="I104" s="19" t="n">
        <x:f>IF(ISNUMBER(F104),F104,NA())</x:f>
        <x:v>1</x:v>
      </x:c>
      <x:c r="J104" s="7" t="str">
        <x:v>conjunto</x:v>
      </x:c>
      <x:c r="K104" s="7" t="str">
        <x:v>Reserva 1 conjunto por tanque; solução de rampa ou equipamento assistido será definida</x:v>
      </x:c>
      <x:c r="L104" s="2"/>
      <x:c r="M104" s="2"/>
      <x:c r="N104" s="2"/>
      <x:c r="O104" s="2"/>
      <x:c r="P104" s="2"/>
      <x:c r="Q104" s="2"/>
      <x:c r="R104" s="2"/>
      <x:c r="S104" s="2"/>
    </x:row>
    <x:row r="105" ht="46" customHeight="1">
      <x:c r="A105" s="2"/>
      <x:c r="B105" s="2"/>
      <x:c r="C105" s="7" t="str">
        <x:v>M-PS13</x:v>
      </x:c>
      <x:c r="D105" s="7" t="str">
        <x:v>Piscina social: Partida assistida, ensaios e entrega técnica do sistema</x:v>
      </x:c>
      <x:c r="E105" s="7" t="str">
        <x:v>direto</x:v>
      </x:c>
      <x:c r="F105" s="18" t="n">
        <x:v>1</x:v>
      </x:c>
      <x:c r="G105" s="18" t="n">
        <x:v>1</x:v>
      </x:c>
      <x:c r="H105" s="18" t="n">
        <x:v>1</x:v>
      </x:c>
      <x:c r="I105" s="19" t="n">
        <x:f>IF(ISNUMBER(F105),F105,NA())</x:f>
        <x:v>1</x:v>
      </x:c>
      <x:c r="J105" s="7" t="str">
        <x:v>conjunto</x:v>
      </x:c>
      <x:c r="K105" s="7" t="str">
        <x:v>1 partida por piscina</x:v>
      </x:c>
      <x:c r="L105" s="2"/>
      <x:c r="M105" s="2"/>
      <x:c r="N105" s="2"/>
      <x:c r="O105" s="2"/>
      <x:c r="P105" s="2"/>
      <x:c r="Q105" s="2"/>
      <x:c r="R105" s="2"/>
      <x:c r="S105" s="2"/>
    </x:row>
    <x:row r="106" ht="46" customHeight="1">
      <x:c r="A106" s="2"/>
      <x:c r="B106" s="2"/>
      <x:c r="C106" s="7" t="str">
        <x:v>M-PI01</x:v>
      </x:c>
      <x:c r="D106" s="7" t="str">
        <x:v>Piscina infantil: Escavação localizada e regularização</x:v>
      </x:c>
      <x:c r="E106" s="7" t="str">
        <x:v>direto</x:v>
      </x:c>
      <x:c r="F106" s="18" t="n">
        <x:v>237.6</x:v>
      </x:c>
      <x:c r="G106" s="18" t="n">
        <x:v>1</x:v>
      </x:c>
      <x:c r="H106" s="18" t="n">
        <x:v>1</x:v>
      </x:c>
      <x:c r="I106" s="19" t="n">
        <x:f>IF(ISNUMBER(F106),F106,NA())</x:f>
        <x:v>237.6</x:v>
      </x:c>
      <x:c r="J106" s="7" t="str">
        <x:v>m³</x:v>
      </x:c>
      <x:c r="K106" s="7" t="str">
        <x:v>(20+2)×(10+2)×(0.45+0,45); folga 1 m/lado e 45 cm construtivos, hipóteses</x:v>
      </x:c>
      <x:c r="L106" s="2"/>
      <x:c r="M106" s="2"/>
      <x:c r="N106" s="2"/>
      <x:c r="O106" s="2"/>
      <x:c r="P106" s="2"/>
      <x:c r="Q106" s="2"/>
      <x:c r="R106" s="2"/>
      <x:c r="S106" s="2"/>
    </x:row>
    <x:row r="107" ht="46" customHeight="1">
      <x:c r="A107" s="2"/>
      <x:c r="B107" s="2"/>
      <x:c r="C107" s="7" t="str">
        <x:v>M-PI02</x:v>
      </x:c>
      <x:c r="D107" s="7" t="str">
        <x:v>Piscina infantil: Carga, transporte e destinação de solo excedente</x:v>
      </x:c>
      <x:c r="E107" s="7" t="str">
        <x:v>direto</x:v>
      </x:c>
      <x:c r="F107" s="18" t="n">
        <x:v>178.2</x:v>
      </x:c>
      <x:c r="G107" s="18" t="n">
        <x:v>1</x:v>
      </x:c>
      <x:c r="H107" s="18" t="n">
        <x:v>1</x:v>
      </x:c>
      <x:c r="I107" s="19" t="n">
        <x:f>IF(ISNUMBER(F107),F107,NA())</x:f>
        <x:v>178.2</x:v>
      </x:c>
      <x:c r="J107" s="7" t="str">
        <x:v>m³ solto</x:v>
      </x:c>
      <x:c r="K107" s="7" t="str">
        <x:v>60%×escavação×1,25 de empolamento; transporte até 10 km hipotético</x:v>
      </x:c>
      <x:c r="L107" s="2"/>
      <x:c r="M107" s="2"/>
      <x:c r="N107" s="2"/>
      <x:c r="O107" s="2"/>
      <x:c r="P107" s="2"/>
      <x:c r="Q107" s="2"/>
      <x:c r="R107" s="2"/>
      <x:c r="S107" s="2"/>
    </x:row>
    <x:row r="108" ht="46" customHeight="1">
      <x:c r="A108" s="2"/>
      <x:c r="B108" s="2"/>
      <x:c r="C108" s="7" t="str">
        <x:v>M-PI06</x:v>
      </x:c>
      <x:c r="D108" s="7" t="str">
        <x:v>Piscina infantil: Bordas e canaletas periféricas de transbordo</x:v>
      </x:c>
      <x:c r="E108" s="7" t="str">
        <x:v>direto</x:v>
      </x:c>
      <x:c r="F108" s="18" t="n">
        <x:v>60</x:v>
      </x:c>
      <x:c r="G108" s="18" t="n">
        <x:v>1</x:v>
      </x:c>
      <x:c r="H108" s="18" t="n">
        <x:v>1</x:v>
      </x:c>
      <x:c r="I108" s="19" t="n">
        <x:f>IF(ISNUMBER(F108),F108,NA())</x:f>
        <x:v>60</x:v>
      </x:c>
      <x:c r="J108" s="7" t="str">
        <x:v>m</x:v>
      </x:c>
      <x:c r="K108" s="7" t="str">
        <x:v>2×(20+10)</x:v>
      </x:c>
      <x:c r="L108" s="2"/>
      <x:c r="M108" s="2"/>
      <x:c r="N108" s="2"/>
      <x:c r="O108" s="2"/>
      <x:c r="P108" s="2"/>
      <x:c r="Q108" s="2"/>
      <x:c r="R108" s="2"/>
      <x:c r="S108" s="2"/>
    </x:row>
    <x:row r="109" ht="46" customHeight="1">
      <x:c r="A109" s="2"/>
      <x:c r="B109" s="2"/>
      <x:c r="C109" s="7" t="str">
        <x:v>M-PI07</x:v>
      </x:c>
      <x:c r="D109" s="7" t="str">
        <x:v>Piscina infantil: Tanque de compensação estanque com acessórios</x:v>
      </x:c>
      <x:c r="E109" s="7" t="str">
        <x:v>direto</x:v>
      </x:c>
      <x:c r="F109" s="18" t="n">
        <x:v>10</x:v>
      </x:c>
      <x:c r="G109" s="18" t="n">
        <x:v>1</x:v>
      </x:c>
      <x:c r="H109" s="18" t="n">
        <x:v>1</x:v>
      </x:c>
      <x:c r="I109" s="19" t="n">
        <x:f>IF(ISNUMBER(F109),F109,NA())</x:f>
        <x:v>10</x:v>
      </x:c>
      <x:c r="J109" s="7" t="str">
        <x:v>m³ útil</x:v>
      </x:c>
      <x:c r="K109" s="7" t="str">
        <x:v>Volume de reserva escolhido para estudo, não cálculo por banhistas/ondas/retrolavagem</x:v>
      </x:c>
      <x:c r="L109" s="2"/>
      <x:c r="M109" s="2"/>
      <x:c r="N109" s="2"/>
      <x:c r="O109" s="2"/>
      <x:c r="P109" s="2"/>
      <x:c r="Q109" s="2"/>
      <x:c r="R109" s="2"/>
      <x:c r="S109" s="2"/>
    </x:row>
    <x:row r="110" ht="46" customHeight="1">
      <x:c r="A110" s="2"/>
      <x:c r="B110" s="2"/>
      <x:c r="C110" s="7" t="str">
        <x:v>M-PI08</x:v>
      </x:c>
      <x:c r="D110" s="7" t="str">
        <x:v>Piscina infantil: Filtragem e bombeamento — provisão do conjunto</x:v>
      </x:c>
      <x:c r="E110" s="7" t="str">
        <x:v>direto</x:v>
      </x:c>
      <x:c r="F110" s="18" t="n">
        <x:v>1</x:v>
      </x:c>
      <x:c r="G110" s="18" t="n">
        <x:v>1</x:v>
      </x:c>
      <x:c r="H110" s="18" t="n">
        <x:v>1</x:v>
      </x:c>
      <x:c r="I110" s="19" t="n">
        <x:f>IF(ISNUMBER(F110),F110,NA())</x:f>
        <x:v>1</x:v>
      </x:c>
      <x:c r="J110" s="7" t="str">
        <x:v>conjunto</x:v>
      </x:c>
      <x:c r="K110" s="7" t="str">
        <x:v>1 sistema independente por piscina; vazão e quantidade de filtros não definidas</x:v>
      </x:c>
      <x:c r="L110" s="2"/>
      <x:c r="M110" s="2"/>
      <x:c r="N110" s="2"/>
      <x:c r="O110" s="2"/>
      <x:c r="P110" s="2"/>
      <x:c r="Q110" s="2"/>
      <x:c r="R110" s="2"/>
      <x:c r="S110" s="2"/>
    </x:row>
    <x:row r="111" ht="46" customHeight="1">
      <x:c r="A111" s="2"/>
      <x:c r="B111" s="2"/>
      <x:c r="C111" s="7" t="str">
        <x:v>M-PI09</x:v>
      </x:c>
      <x:c r="D111" s="7" t="str">
        <x:v>Piscina infantil: Recirculação, tubulações, válvulas e dispositivos antissucção</x:v>
      </x:c>
      <x:c r="E111" s="7" t="str">
        <x:v>direto</x:v>
      </x:c>
      <x:c r="F111" s="18" t="n">
        <x:v>1</x:v>
      </x:c>
      <x:c r="G111" s="18" t="n">
        <x:v>1</x:v>
      </x:c>
      <x:c r="H111" s="18" t="n">
        <x:v>1</x:v>
      </x:c>
      <x:c r="I111" s="19" t="n">
        <x:f>IF(ISNUMBER(F111),F111,NA())</x:f>
        <x:v>1</x:v>
      </x:c>
      <x:c r="J111" s="7" t="str">
        <x:v>conjunto</x:v>
      </x:c>
      <x:c r="K111" s="7" t="str">
        <x:v>1 conjunto hidráulico; traçado e diâmetros pendentes</x:v>
      </x:c>
      <x:c r="L111" s="2"/>
      <x:c r="M111" s="2"/>
      <x:c r="N111" s="2"/>
      <x:c r="O111" s="2"/>
      <x:c r="P111" s="2"/>
      <x:c r="Q111" s="2"/>
      <x:c r="R111" s="2"/>
      <x:c r="S111" s="2"/>
    </x:row>
    <x:row r="112" ht="46" customHeight="1">
      <x:c r="A112" s="2"/>
      <x:c r="B112" s="2"/>
      <x:c r="C112" s="7" t="str">
        <x:v>M-PI10</x:v>
      </x:c>
      <x:c r="D112" s="7" t="str">
        <x:v>Piscina infantil: Dosagem, análise e controle da qualidade da água</x:v>
      </x:c>
      <x:c r="E112" s="7" t="str">
        <x:v>direto</x:v>
      </x:c>
      <x:c r="F112" s="18" t="n">
        <x:v>1</x:v>
      </x:c>
      <x:c r="G112" s="18" t="n">
        <x:v>1</x:v>
      </x:c>
      <x:c r="H112" s="18" t="n">
        <x:v>1</x:v>
      </x:c>
      <x:c r="I112" s="19" t="n">
        <x:f>IF(ISNUMBER(F112),F112,NA())</x:f>
        <x:v>1</x:v>
      </x:c>
      <x:c r="J112" s="7" t="str">
        <x:v>conjunto</x:v>
      </x:c>
      <x:c r="K112" s="7" t="str">
        <x:v>1 conjunto; sensores, dosadores e intertravamentos</x:v>
      </x:c>
      <x:c r="L112" s="2"/>
      <x:c r="M112" s="2"/>
      <x:c r="N112" s="2"/>
      <x:c r="O112" s="2"/>
      <x:c r="P112" s="2"/>
      <x:c r="Q112" s="2"/>
      <x:c r="R112" s="2"/>
      <x:c r="S112" s="2"/>
    </x:row>
    <x:row r="113" ht="46" customHeight="1">
      <x:c r="A113" s="2"/>
      <x:c r="B113" s="2"/>
      <x:c r="C113" s="7" t="str">
        <x:v>M-PI11</x:v>
      </x:c>
      <x:c r="D113" s="7" t="str">
        <x:v>Piscina infantil: Elétrica local do processo e iluminação subaquática</x:v>
      </x:c>
      <x:c r="E113" s="7" t="str">
        <x:v>direto</x:v>
      </x:c>
      <x:c r="F113" s="18" t="n">
        <x:v>1</x:v>
      </x:c>
      <x:c r="G113" s="18" t="n">
        <x:v>1</x:v>
      </x:c>
      <x:c r="H113" s="18" t="n">
        <x:v>1</x:v>
      </x:c>
      <x:c r="I113" s="19" t="n">
        <x:f>IF(ISNUMBER(F113),F113,NA())</x:f>
        <x:v>1</x:v>
      </x:c>
      <x:c r="J113" s="7" t="str">
        <x:v>conjunto</x:v>
      </x:c>
      <x:c r="K113" s="7" t="str">
        <x:v>1 instalação local a partir do quadro próximo; projeto e extensão pendentes</x:v>
      </x:c>
      <x:c r="L113" s="2"/>
      <x:c r="M113" s="2"/>
      <x:c r="N113" s="2"/>
      <x:c r="O113" s="2"/>
      <x:c r="P113" s="2"/>
      <x:c r="Q113" s="2"/>
      <x:c r="R113" s="2"/>
      <x:c r="S113" s="2"/>
    </x:row>
    <x:row r="114" ht="46" customHeight="1">
      <x:c r="A114" s="2"/>
      <x:c r="B114" s="2"/>
      <x:c r="C114" s="7" t="str">
        <x:v>M-PI12</x:v>
      </x:c>
      <x:c r="D114" s="7" t="str">
        <x:v>Piscina infantil: Acesso assistido e itens de salvamento</x:v>
      </x:c>
      <x:c r="E114" s="7" t="str">
        <x:v>direto</x:v>
      </x:c>
      <x:c r="F114" s="18" t="n">
        <x:v>1</x:v>
      </x:c>
      <x:c r="G114" s="18" t="n">
        <x:v>1</x:v>
      </x:c>
      <x:c r="H114" s="18" t="n">
        <x:v>1</x:v>
      </x:c>
      <x:c r="I114" s="19" t="n">
        <x:f>IF(ISNUMBER(F114),F114,NA())</x:f>
        <x:v>1</x:v>
      </x:c>
      <x:c r="J114" s="7" t="str">
        <x:v>conjunto</x:v>
      </x:c>
      <x:c r="K114" s="7" t="str">
        <x:v>Reserva 1 conjunto por tanque; solução de rampa ou equipamento assistido será definida</x:v>
      </x:c>
      <x:c r="L114" s="2"/>
      <x:c r="M114" s="2"/>
      <x:c r="N114" s="2"/>
      <x:c r="O114" s="2"/>
      <x:c r="P114" s="2"/>
      <x:c r="Q114" s="2"/>
      <x:c r="R114" s="2"/>
      <x:c r="S114" s="2"/>
    </x:row>
    <x:row r="115" ht="46" customHeight="1">
      <x:c r="A115" s="2"/>
      <x:c r="B115" s="2"/>
      <x:c r="C115" s="7" t="str">
        <x:v>M-PI13</x:v>
      </x:c>
      <x:c r="D115" s="7" t="str">
        <x:v>Piscina infantil: Partida assistida, ensaios e entrega técnica do sistema</x:v>
      </x:c>
      <x:c r="E115" s="7" t="str">
        <x:v>direto</x:v>
      </x:c>
      <x:c r="F115" s="18" t="n">
        <x:v>1</x:v>
      </x:c>
      <x:c r="G115" s="18" t="n">
        <x:v>1</x:v>
      </x:c>
      <x:c r="H115" s="18" t="n">
        <x:v>1</x:v>
      </x:c>
      <x:c r="I115" s="19" t="n">
        <x:f>IF(ISNUMBER(F115),F115,NA())</x:f>
        <x:v>1</x:v>
      </x:c>
      <x:c r="J115" s="7" t="str">
        <x:v>conjunto</x:v>
      </x:c>
      <x:c r="K115" s="7" t="str">
        <x:v>1 partida por piscina</x:v>
      </x:c>
      <x:c r="L115" s="2"/>
      <x:c r="M115" s="2"/>
      <x:c r="N115" s="2"/>
      <x:c r="O115" s="2"/>
      <x:c r="P115" s="2"/>
      <x:c r="Q115" s="2"/>
      <x:c r="R115" s="2"/>
      <x:c r="S115" s="2"/>
    </x:row>
    <x:row r="116" ht="46" customHeight="1">
      <x:c r="A116" s="2"/>
      <x:c r="B116" s="2"/>
      <x:c r="C116" s="7" t="str">
        <x:v>M-AQ01</x:v>
      </x:c>
      <x:c r="D116" s="7" t="str">
        <x:v>Piscina esportiva — aquecimento e raias: Bombas de calor — provisão do sistema térmico</x:v>
      </x:c>
      <x:c r="E116" s="7" t="str">
        <x:v>direto</x:v>
      </x:c>
      <x:c r="F116" s="18" t="n">
        <x:v>1</x:v>
      </x:c>
      <x:c r="G116" s="18" t="n">
        <x:v>1</x:v>
      </x:c>
      <x:c r="H116" s="18" t="n">
        <x:v>1</x:v>
      </x:c>
      <x:c r="I116" s="19" t="n">
        <x:f>IF(ISNUMBER(F116),F116,NA())</x:f>
        <x:v>1</x:v>
      </x:c>
      <x:c r="J116" s="7" t="str">
        <x:v>sistema</x:v>
      </x:c>
      <x:c r="K116" s="7" t="str">
        <x:v>1 sistema provisionado; número de máquinas e potência térmica/elétrica NÃO definidos</x:v>
      </x:c>
      <x:c r="L116" s="2"/>
      <x:c r="M116" s="2"/>
      <x:c r="N116" s="2"/>
      <x:c r="O116" s="2"/>
      <x:c r="P116" s="2"/>
      <x:c r="Q116" s="2"/>
      <x:c r="R116" s="2"/>
      <x:c r="S116" s="2"/>
    </x:row>
    <x:row r="117" ht="46" customHeight="1">
      <x:c r="A117" s="2"/>
      <x:c r="B117" s="2"/>
      <x:c r="C117" s="7" t="str">
        <x:v>M-AQ02</x:v>
      </x:c>
      <x:c r="D117" s="7" t="str">
        <x:v>Piscina esportiva — aquecimento e raias: Circuito hidráulico de aquecimento e montagem</x:v>
      </x:c>
      <x:c r="E117" s="7" t="str">
        <x:v>direto</x:v>
      </x:c>
      <x:c r="F117" s="18" t="n">
        <x:v>1</x:v>
      </x:c>
      <x:c r="G117" s="18" t="n">
        <x:v>1</x:v>
      </x:c>
      <x:c r="H117" s="18" t="n">
        <x:v>1</x:v>
      </x:c>
      <x:c r="I117" s="19" t="n">
        <x:f>IF(ISNUMBER(F117),F117,NA())</x:f>
        <x:v>1</x:v>
      </x:c>
      <x:c r="J117" s="7" t="str">
        <x:v>sistema</x:v>
      </x:c>
      <x:c r="K117" s="7" t="str">
        <x:v>1 circuito; distância, vazão, bombas auxiliares e válvulas pendentes</x:v>
      </x:c>
      <x:c r="L117" s="2"/>
      <x:c r="M117" s="2"/>
      <x:c r="N117" s="2"/>
      <x:c r="O117" s="2"/>
      <x:c r="P117" s="2"/>
      <x:c r="Q117" s="2"/>
      <x:c r="R117" s="2"/>
      <x:c r="S117" s="2"/>
    </x:row>
    <x:row r="118" ht="46" customHeight="1">
      <x:c r="A118" s="2"/>
      <x:c r="B118" s="2"/>
      <x:c r="C118" s="7" t="str">
        <x:v>M-AQ03</x:v>
      </x:c>
      <x:c r="D118" s="7" t="str">
        <x:v>Piscina esportiva — aquecimento e raias: Alimentação elétrica local e comando do aquecimento</x:v>
      </x:c>
      <x:c r="E118" s="7" t="str">
        <x:v>direto</x:v>
      </x:c>
      <x:c r="F118" s="18" t="n">
        <x:v>1</x:v>
      </x:c>
      <x:c r="G118" s="18" t="n">
        <x:v>1</x:v>
      </x:c>
      <x:c r="H118" s="18" t="n">
        <x:v>1</x:v>
      </x:c>
      <x:c r="I118" s="19" t="n">
        <x:f>IF(ISNUMBER(F118),F118,NA())</x:f>
        <x:v>1</x:v>
      </x:c>
      <x:c r="J118" s="7" t="str">
        <x:v>sistema</x:v>
      </x:c>
      <x:c r="K118" s="7" t="str">
        <x:v>1 sistema entre quadro próximo e bombas; potência e bitola pendentes</x:v>
      </x:c>
      <x:c r="L118" s="2"/>
      <x:c r="M118" s="2"/>
      <x:c r="N118" s="2"/>
      <x:c r="O118" s="2"/>
      <x:c r="P118" s="2"/>
      <x:c r="Q118" s="2"/>
      <x:c r="R118" s="2"/>
      <x:c r="S118" s="2"/>
    </x:row>
    <x:row r="119" ht="46" customHeight="1">
      <x:c r="A119" s="2"/>
      <x:c r="B119" s="2"/>
      <x:c r="C119" s="7" t="str">
        <x:v>M-AQ04</x:v>
      </x:c>
      <x:c r="D119" s="7" t="str">
        <x:v>Piscina esportiva — aquecimento e raias: Capa térmica flutuante para piscina de raias</x:v>
      </x:c>
      <x:c r="E119" s="7" t="str">
        <x:v>direto</x:v>
      </x:c>
      <x:c r="F119" s="18" t="n">
        <x:v>375</x:v>
      </x:c>
      <x:c r="G119" s="18" t="n">
        <x:v>1</x:v>
      </x:c>
      <x:c r="H119" s="18" t="n">
        <x:v>1</x:v>
      </x:c>
      <x:c r="I119" s="19" t="n">
        <x:f>IF(ISNUMBER(F119),F119,NA())</x:f>
        <x:v>375</x:v>
      </x:c>
      <x:c r="J119" s="7" t="str">
        <x:v>m² água</x:v>
      </x:c>
      <x:c r="K119" s="7" t="str">
        <x:v>50×7,5</x:v>
      </x:c>
      <x:c r="L119" s="2"/>
      <x:c r="M119" s="2"/>
      <x:c r="N119" s="2"/>
      <x:c r="O119" s="2"/>
      <x:c r="P119" s="2"/>
      <x:c r="Q119" s="2"/>
      <x:c r="R119" s="2"/>
      <x:c r="S119" s="2"/>
    </x:row>
    <x:row r="120" ht="46" customHeight="1">
      <x:c r="A120" s="2"/>
      <x:c r="B120" s="2"/>
      <x:c r="C120" s="7" t="str">
        <x:v>M-AQ05</x:v>
      </x:c>
      <x:c r="D120" s="7" t="str">
        <x:v>Piscina esportiva — aquecimento e raias: Enroladores e manuseio da capa</x:v>
      </x:c>
      <x:c r="E120" s="7" t="str">
        <x:v>direto</x:v>
      </x:c>
      <x:c r="F120" s="18" t="n">
        <x:v>3</x:v>
      </x:c>
      <x:c r="G120" s="18" t="n">
        <x:v>1</x:v>
      </x:c>
      <x:c r="H120" s="18" t="n">
        <x:v>1</x:v>
      </x:c>
      <x:c r="I120" s="19" t="n">
        <x:f>IF(ISNUMBER(F120),F120,NA())</x:f>
        <x:v>3</x:v>
      </x:c>
      <x:c r="J120" s="7" t="str">
        <x:v>un</x:v>
      </x:c>
      <x:c r="K120" s="7" t="str">
        <x:v>3 faixas independentes de 2,5×50 m; arranjo a validar com fabricante</x:v>
      </x:c>
      <x:c r="L120" s="2"/>
      <x:c r="M120" s="2"/>
      <x:c r="N120" s="2"/>
      <x:c r="O120" s="2"/>
      <x:c r="P120" s="2"/>
      <x:c r="Q120" s="2"/>
      <x:c r="R120" s="2"/>
      <x:c r="S120" s="2"/>
    </x:row>
    <x:row r="121" ht="46" customHeight="1">
      <x:c r="A121" s="2"/>
      <x:c r="B121" s="2"/>
      <x:c r="C121" s="7" t="str">
        <x:v>M-AQ06</x:v>
      </x:c>
      <x:c r="D121" s="7" t="str">
        <x:v>Piscina esportiva — aquecimento e raias: Raias, ancoragens e marcação de fundo</x:v>
      </x:c>
      <x:c r="E121" s="7" t="str">
        <x:v>direto</x:v>
      </x:c>
      <x:c r="F121" s="18" t="n">
        <x:v>2</x:v>
      </x:c>
      <x:c r="G121" s="18" t="n">
        <x:v>1</x:v>
      </x:c>
      <x:c r="H121" s="18" t="n">
        <x:v>1</x:v>
      </x:c>
      <x:c r="I121" s="19" t="n">
        <x:f>IF(ISNUMBER(F121),F121,NA())</x:f>
        <x:v>2</x:v>
      </x:c>
      <x:c r="J121" s="7" t="str">
        <x:v>raia 50 m</x:v>
      </x:c>
      <x:c r="K121" s="7" t="str">
        <x:v>Duas raias de 50 m; largura geral pendente de compatibilização.</x:v>
      </x:c>
      <x:c r="L121" s="2"/>
      <x:c r="M121" s="2"/>
      <x:c r="N121" s="2"/>
      <x:c r="O121" s="2"/>
      <x:c r="P121" s="2"/>
      <x:c r="Q121" s="2"/>
      <x:c r="R121" s="2"/>
      <x:c r="S121" s="2"/>
    </x:row>
    <x:row r="122" ht="46" customHeight="1">
      <x:c r="A122" s="2"/>
      <x:c r="B122" s="2"/>
      <x:c r="C122" s="7" t="str">
        <x:v>M-VC01</x:v>
      </x:c>
      <x:c r="D122" s="7" t="str">
        <x:v>Vestiários compartilhados — 400m²: Vestiário coletivoA</x:v>
      </x:c>
      <x:c r="E122" s="7" t="str">
        <x:v>direto</x:v>
      </x:c>
      <x:c r="F122" s="18" t="n">
        <x:v>130</x:v>
      </x:c>
      <x:c r="G122" s="18" t="n">
        <x:v>1</x:v>
      </x:c>
      <x:c r="H122" s="18" t="n">
        <x:v>1</x:v>
      </x:c>
      <x:c r="I122" s="19" t="n">
        <x:f>IF(ISNUMBER(F122),F122,NA())</x:f>
        <x:v>130</x:v>
      </x:c>
      <x:c r="J122" s="7" t="str">
        <x:v>m² construído</x:v>
      </x:c>
      <x:c r="K122" s="7" t="str">
        <x:v>10×13 m; programa gerencial, não planta aprovada</x:v>
      </x:c>
      <x:c r="L122" s="2"/>
      <x:c r="M122" s="2"/>
      <x:c r="N122" s="2"/>
      <x:c r="O122" s="2"/>
      <x:c r="P122" s="2"/>
      <x:c r="Q122" s="2"/>
      <x:c r="R122" s="2"/>
      <x:c r="S122" s="2"/>
    </x:row>
    <x:row r="123" ht="46" customHeight="1">
      <x:c r="A123" s="2"/>
      <x:c r="B123" s="2"/>
      <x:c r="C123" s="7" t="str">
        <x:v>M-VC02</x:v>
      </x:c>
      <x:c r="D123" s="7" t="str">
        <x:v>Vestiários compartilhados — 400m²: Vestiário coletivoB</x:v>
      </x:c>
      <x:c r="E123" s="7" t="str">
        <x:v>direto</x:v>
      </x:c>
      <x:c r="F123" s="18" t="n">
        <x:v>130</x:v>
      </x:c>
      <x:c r="G123" s="18" t="n">
        <x:v>1</x:v>
      </x:c>
      <x:c r="H123" s="18" t="n">
        <x:v>1</x:v>
      </x:c>
      <x:c r="I123" s="19" t="n">
        <x:f>IF(ISNUMBER(F123),F123,NA())</x:f>
        <x:v>130</x:v>
      </x:c>
      <x:c r="J123" s="7" t="str">
        <x:v>m² construído</x:v>
      </x:c>
      <x:c r="K123" s="7" t="str">
        <x:v>10×13 m; programa gerencial, não planta aprovada</x:v>
      </x:c>
      <x:c r="L123" s="2"/>
      <x:c r="M123" s="2"/>
      <x:c r="N123" s="2"/>
      <x:c r="O123" s="2"/>
      <x:c r="P123" s="2"/>
      <x:c r="Q123" s="2"/>
      <x:c r="R123" s="2"/>
      <x:c r="S123" s="2"/>
    </x:row>
    <x:row r="124" ht="46" customHeight="1">
      <x:c r="A124" s="2"/>
      <x:c r="B124" s="2"/>
      <x:c r="C124" s="7" t="str">
        <x:v>M-VC03</x:v>
      </x:c>
      <x:c r="D124" s="7" t="str">
        <x:v>Vestiários compartilhados — 400m²: Dois módulos acessíveis/familiares</x:v>
      </x:c>
      <x:c r="E124" s="7" t="str">
        <x:v>direto</x:v>
      </x:c>
      <x:c r="F124" s="18" t="n">
        <x:v>60</x:v>
      </x:c>
      <x:c r="G124" s="18" t="n">
        <x:v>1</x:v>
      </x:c>
      <x:c r="H124" s="18" t="n">
        <x:v>1</x:v>
      </x:c>
      <x:c r="I124" s="19" t="n">
        <x:f>IF(ISNUMBER(F124),F124,NA())</x:f>
        <x:v>60</x:v>
      </x:c>
      <x:c r="J124" s="7" t="str">
        <x:v>m² construído</x:v>
      </x:c>
      <x:c r="K124" s="7" t="str">
        <x:v>2×5×6 m; programa gerencial, não planta aprovada</x:v>
      </x:c>
      <x:c r="L124" s="2"/>
      <x:c r="M124" s="2"/>
      <x:c r="N124" s="2"/>
      <x:c r="O124" s="2"/>
      <x:c r="P124" s="2"/>
      <x:c r="Q124" s="2"/>
      <x:c r="R124" s="2"/>
      <x:c r="S124" s="2"/>
    </x:row>
    <x:row r="125" ht="46" customHeight="1">
      <x:c r="A125" s="2"/>
      <x:c r="B125" s="2"/>
      <x:c r="C125" s="7" t="str">
        <x:v>M-VC04</x:v>
      </x:c>
      <x:c r="D125" s="7" t="str">
        <x:v>Vestiários compartilhados — 400m²: Circulação, recepção molhada e serviço</x:v>
      </x:c>
      <x:c r="E125" s="7" t="str">
        <x:v>direto</x:v>
      </x:c>
      <x:c r="F125" s="18" t="n">
        <x:v>80</x:v>
      </x:c>
      <x:c r="G125" s="18" t="n">
        <x:v>1</x:v>
      </x:c>
      <x:c r="H125" s="18" t="n">
        <x:v>1</x:v>
      </x:c>
      <x:c r="I125" s="19" t="n">
        <x:f>IF(ISNUMBER(F125),F125,NA())</x:f>
        <x:v>80</x:v>
      </x:c>
      <x:c r="J125" s="7" t="str">
        <x:v>m² construído</x:v>
      </x:c>
      <x:c r="K125" s="7" t="str">
        <x:v>saldo 400−130−130−60; programa gerencial, não planta aprovada</x:v>
      </x:c>
      <x:c r="L125" s="2"/>
      <x:c r="M125" s="2"/>
      <x:c r="N125" s="2"/>
      <x:c r="O125" s="2"/>
      <x:c r="P125" s="2"/>
      <x:c r="Q125" s="2"/>
      <x:c r="R125" s="2"/>
      <x:c r="S125" s="2"/>
    </x:row>
    <x:row r="126" ht="46" customHeight="1">
      <x:c r="A126" s="2"/>
      <x:c r="B126" s="2"/>
      <x:c r="C126" s="7" t="str">
        <x:v>M-ESP-F02</x:v>
      </x:c>
      <x:c r="D126" s="7" t="str">
        <x:v>Futebol 11: Camada drenante granular compactada10cm</x:v>
      </x:c>
      <x:c r="E126" s="7" t="str">
        <x:v>direto</x:v>
      </x:c>
      <x:c r="F126" s="18" t="n">
        <x:v>897</x:v>
      </x:c>
      <x:c r="G126" s="18" t="n">
        <x:v>1</x:v>
      </x:c>
      <x:c r="H126" s="18" t="n">
        <x:v>1</x:v>
      </x:c>
      <x:c r="I126" s="19" t="n">
        <x:f>IF(ISNUMBER(F126),F126,NA())</x:f>
        <x:v>897</x:v>
      </x:c>
      <x:c r="J126" s="7" t="str">
        <x:v>m³</x:v>
      </x:c>
      <x:c r="K126" s="7" t="str">
        <x:v>8970×0,10</x:v>
      </x:c>
      <x:c r="L126" s="2"/>
      <x:c r="M126" s="2"/>
      <x:c r="N126" s="2"/>
      <x:c r="O126" s="2"/>
      <x:c r="P126" s="2"/>
      <x:c r="Q126" s="2"/>
      <x:c r="R126" s="2"/>
      <x:c r="S126" s="2"/>
    </x:row>
    <x:row r="127" ht="46" customHeight="1">
      <x:c r="A127" s="2"/>
      <x:c r="B127" s="2"/>
      <x:c r="C127" s="7" t="str">
        <x:v>M-ESP-F03</x:v>
      </x:c>
      <x:c r="D127" s="7" t="str">
        <x:v>Futebol 11: Camada de enraizamento esportiva20cm</x:v>
      </x:c>
      <x:c r="E127" s="7" t="str">
        <x:v>direto</x:v>
      </x:c>
      <x:c r="F127" s="18" t="n">
        <x:v>1794</x:v>
      </x:c>
      <x:c r="G127" s="18" t="n">
        <x:v>1</x:v>
      </x:c>
      <x:c r="H127" s="18" t="n">
        <x:v>1</x:v>
      </x:c>
      <x:c r="I127" s="19" t="n">
        <x:f>IF(ISNUMBER(F127),F127,NA())</x:f>
        <x:v>1794</x:v>
      </x:c>
      <x:c r="J127" s="7" t="str">
        <x:v>m³</x:v>
      </x:c>
      <x:c r="K127" s="7" t="str">
        <x:v>8970×0,20</x:v>
      </x:c>
      <x:c r="L127" s="2"/>
      <x:c r="M127" s="2"/>
      <x:c r="N127" s="2"/>
      <x:c r="O127" s="2"/>
      <x:c r="P127" s="2"/>
      <x:c r="Q127" s="2"/>
      <x:c r="R127" s="2"/>
      <x:c r="S127" s="2"/>
    </x:row>
    <x:row r="128" ht="46" customHeight="1">
      <x:c r="A128" s="2"/>
      <x:c r="B128" s="2"/>
      <x:c r="C128" s="7" t="str">
        <x:v>M-ESP-F06</x:v>
      </x:c>
      <x:c r="D128" s="7" t="str">
        <x:v>Futebol 11: Escavação de valas dos drenos</x:v>
      </x:c>
      <x:c r="E128" s="7" t="str">
        <x:v>direto</x:v>
      </x:c>
      <x:c r="F128" s="18" t="n">
        <x:v>205.6</x:v>
      </x:c>
      <x:c r="G128" s="18" t="n">
        <x:v>1</x:v>
      </x:c>
      <x:c r="H128" s="18" t="n">
        <x:v>1</x:v>
      </x:c>
      <x:c r="I128" s="19" t="n">
        <x:f>IF(ISNUMBER(F128),F128,NA())</x:f>
        <x:v>205.6</x:v>
      </x:c>
      <x:c r="J128" s="7" t="str">
        <x:v>m³</x:v>
      </x:c>
      <x:c r="K128" s="7" t="str">
        <x:v>1285×0,40×0,40</x:v>
      </x:c>
      <x:c r="L128" s="2"/>
      <x:c r="M128" s="2"/>
      <x:c r="N128" s="2"/>
      <x:c r="O128" s="2"/>
      <x:c r="P128" s="2"/>
      <x:c r="Q128" s="2"/>
      <x:c r="R128" s="2"/>
      <x:c r="S128" s="2"/>
    </x:row>
    <x:row r="129" ht="46" customHeight="1">
      <x:c r="A129" s="2"/>
      <x:c r="B129" s="2"/>
      <x:c r="C129" s="7" t="str">
        <x:v>M-ESP-F07</x:v>
      </x:c>
      <x:c r="D129" s="7" t="str">
        <x:v>Futebol 11: Drenos enterrados com tubo/brita/manta</x:v>
      </x:c>
      <x:c r="E129" s="7" t="str">
        <x:v>direto</x:v>
      </x:c>
      <x:c r="F129" s="18" t="n">
        <x:v>1285</x:v>
      </x:c>
      <x:c r="G129" s="18" t="n">
        <x:v>1</x:v>
      </x:c>
      <x:c r="H129" s="18" t="n">
        <x:v>1</x:v>
      </x:c>
      <x:c r="I129" s="19" t="n">
        <x:f>IF(ISNUMBER(F129),F129,NA())</x:f>
        <x:v>1285</x:v>
      </x:c>
      <x:c r="J129" s="7" t="str">
        <x:v>m</x:v>
      </x:c>
      <x:c r="K129" s="7" t="str">
        <x:v>15 ramais×78m+115m coletor; espaçamento aproximado7,5m, hipótese hidráulica</x:v>
      </x:c>
      <x:c r="L129" s="2"/>
      <x:c r="M129" s="2"/>
      <x:c r="N129" s="2"/>
      <x:c r="O129" s="2"/>
      <x:c r="P129" s="2"/>
      <x:c r="Q129" s="2"/>
      <x:c r="R129" s="2"/>
      <x:c r="S129" s="2"/>
    </x:row>
    <x:row r="130" ht="46" customHeight="1">
      <x:c r="A130" s="2"/>
      <x:c r="B130" s="2"/>
      <x:c r="C130" s="7" t="str">
        <x:v>M-ESP-F08</x:v>
      </x:c>
      <x:c r="D130" s="7" t="str">
        <x:v>Futebol 11: Caixas de drenagem locais</x:v>
      </x:c>
      <x:c r="E130" s="7" t="str">
        <x:v>direto</x:v>
      </x:c>
      <x:c r="F130" s="18" t="n">
        <x:v>8</x:v>
      </x:c>
      <x:c r="G130" s="18" t="n">
        <x:v>1</x:v>
      </x:c>
      <x:c r="H130" s="18" t="n">
        <x:v>1</x:v>
      </x:c>
      <x:c r="I130" s="19" t="n">
        <x:f>IF(ISNUMBER(F130),F130,NA())</x:f>
        <x:v>8</x:v>
      </x:c>
      <x:c r="J130" s="7" t="str">
        <x:v>un</x:v>
      </x:c>
      <x:c r="K130" s="7" t="str">
        <x:v>8 pontos assumidos, a ajustar ao executivo</x:v>
      </x:c>
      <x:c r="L130" s="2"/>
      <x:c r="M130" s="2"/>
      <x:c r="N130" s="2"/>
      <x:c r="O130" s="2"/>
      <x:c r="P130" s="2"/>
      <x:c r="Q130" s="2"/>
      <x:c r="R130" s="2"/>
      <x:c r="S130" s="2"/>
    </x:row>
    <x:row r="131" ht="46" customHeight="1">
      <x:c r="A131" s="2"/>
      <x:c r="B131" s="2"/>
      <x:c r="C131" s="7" t="str">
        <x:v>M-ESP-F09</x:v>
      </x:c>
      <x:c r="D131" s="7" t="str">
        <x:v>Futebol 11: Ligação local de drenagem ao coletor do empreendimento</x:v>
      </x:c>
      <x:c r="E131" s="7" t="str">
        <x:v>direto</x:v>
      </x:c>
      <x:c r="F131" s="18" t="n">
        <x:v>40</x:v>
      </x:c>
      <x:c r="G131" s="18" t="n">
        <x:v>1</x:v>
      </x:c>
      <x:c r="H131" s="18" t="n">
        <x:v>1</x:v>
      </x:c>
      <x:c r="I131" s="19" t="n">
        <x:f>IF(ISNUMBER(F131),F131,NA())</x:f>
        <x:v>40</x:v>
      </x:c>
      <x:c r="J131" s="7" t="str">
        <x:v>m</x:v>
      </x:c>
      <x:c r="K131" s="7" t="str">
        <x:v>40m provisórios fora do retângulo</x:v>
      </x:c>
      <x:c r="L131" s="2"/>
      <x:c r="M131" s="2"/>
      <x:c r="N131" s="2"/>
      <x:c r="O131" s="2"/>
      <x:c r="P131" s="2"/>
      <x:c r="Q131" s="2"/>
      <x:c r="R131" s="2"/>
      <x:c r="S131" s="2"/>
    </x:row>
    <x:row r="132" ht="46" customHeight="1">
      <x:c r="A132" s="2"/>
      <x:c r="B132" s="2"/>
      <x:c r="C132" s="7" t="str">
        <x:v>M-ESP-F10</x:v>
      </x:c>
      <x:c r="D132" s="7" t="str">
        <x:v>Futebol 11: Aspersores esportivos e conexões — fornecimento</x:v>
      </x:c>
      <x:c r="E132" s="7" t="str">
        <x:v>direto</x:v>
      </x:c>
      <x:c r="F132" s="18" t="n">
        <x:v>24</x:v>
      </x:c>
      <x:c r="G132" s="18" t="n">
        <x:v>1</x:v>
      </x:c>
      <x:c r="H132" s="18" t="n">
        <x:v>1</x:v>
      </x:c>
      <x:c r="I132" s="19" t="n">
        <x:f>IF(ISNUMBER(F132),F132,NA())</x:f>
        <x:v>24</x:v>
      </x:c>
      <x:c r="J132" s="7" t="str">
        <x:v>un</x:v>
      </x:c>
      <x:c r="K132" s="7" t="str">
        <x:v>24 rotores/12 setores; desenho e pressão a confirmar</x:v>
      </x:c>
      <x:c r="L132" s="2"/>
      <x:c r="M132" s="2"/>
      <x:c r="N132" s="2"/>
      <x:c r="O132" s="2"/>
      <x:c r="P132" s="2"/>
      <x:c r="Q132" s="2"/>
      <x:c r="R132" s="2"/>
      <x:c r="S132" s="2"/>
    </x:row>
    <x:row r="133" ht="46" customHeight="1">
      <x:c r="A133" s="2"/>
      <x:c r="B133" s="2"/>
      <x:c r="C133" s="7" t="str">
        <x:v>M-ESP-F11</x:v>
      </x:c>
      <x:c r="D133" s="7" t="str">
        <x:v>Futebol 11: Válvulas de setor e caixas — fornecimento</x:v>
      </x:c>
      <x:c r="E133" s="7" t="str">
        <x:v>direto</x:v>
      </x:c>
      <x:c r="F133" s="18" t="n">
        <x:v>12</x:v>
      </x:c>
      <x:c r="G133" s="18" t="n">
        <x:v>1</x:v>
      </x:c>
      <x:c r="H133" s="18" t="n">
        <x:v>1</x:v>
      </x:c>
      <x:c r="I133" s="19" t="n">
        <x:f>IF(ISNUMBER(F133),F133,NA())</x:f>
        <x:v>12</x:v>
      </x:c>
      <x:c r="J133" s="7" t="str">
        <x:v>un</x:v>
      </x:c>
      <x:c r="K133" s="7" t="str">
        <x:v>12 zonas,2rotores/zona; hipótese</x:v>
      </x:c>
      <x:c r="L133" s="2"/>
      <x:c r="M133" s="2"/>
      <x:c r="N133" s="2"/>
      <x:c r="O133" s="2"/>
      <x:c r="P133" s="2"/>
      <x:c r="Q133" s="2"/>
      <x:c r="R133" s="2"/>
      <x:c r="S133" s="2"/>
    </x:row>
    <x:row r="134" ht="46" customHeight="1">
      <x:c r="A134" s="2"/>
      <x:c r="B134" s="2"/>
      <x:c r="C134" s="7" t="str">
        <x:v>M-ESP-F12</x:v>
      </x:c>
      <x:c r="D134" s="7" t="str">
        <x:v>Futebol 11: Bomba/filtro/registros/conexões de irrigação — fornecimento</x:v>
      </x:c>
      <x:c r="E134" s="7" t="str">
        <x:v>direto</x:v>
      </x:c>
      <x:c r="F134" s="18" t="n">
        <x:v>1</x:v>
      </x:c>
      <x:c r="G134" s="18" t="n">
        <x:v>1</x:v>
      </x:c>
      <x:c r="H134" s="18" t="n">
        <x:v>1</x:v>
      </x:c>
      <x:c r="I134" s="19" t="n">
        <x:f>IF(ISNUMBER(F134),F134,NA())</x:f>
        <x:v>1</x:v>
      </x:c>
      <x:c r="J134" s="7" t="str">
        <x:v>conj</x:v>
      </x:c>
      <x:c r="K134" s="7" t="str">
        <x:v>1 conjunto, vazão/pressão dependem do projeto</x:v>
      </x:c>
      <x:c r="L134" s="2"/>
      <x:c r="M134" s="2"/>
      <x:c r="N134" s="2"/>
      <x:c r="O134" s="2"/>
      <x:c r="P134" s="2"/>
      <x:c r="Q134" s="2"/>
      <x:c r="R134" s="2"/>
      <x:c r="S134" s="2"/>
    </x:row>
    <x:row r="135" ht="46" customHeight="1">
      <x:c r="A135" s="2"/>
      <x:c r="B135" s="2"/>
      <x:c r="C135" s="7" t="str">
        <x:v>M-ESP-F13</x:v>
      </x:c>
      <x:c r="D135" s="7" t="str">
        <x:v>Futebol 11: Tubulação PVC de irrigação e conexões — fornecimento</x:v>
      </x:c>
      <x:c r="E135" s="7" t="str">
        <x:v>direto</x:v>
      </x:c>
      <x:c r="F135" s="18" t="n">
        <x:v>600</x:v>
      </x:c>
      <x:c r="G135" s="18" t="n">
        <x:v>1</x:v>
      </x:c>
      <x:c r="H135" s="18" t="n">
        <x:v>1</x:v>
      </x:c>
      <x:c r="I135" s="19" t="n">
        <x:f>IF(ISNUMBER(F135),F135,NA())</x:f>
        <x:v>600</x:v>
      </x:c>
      <x:c r="J135" s="7" t="str">
        <x:v>m</x:v>
      </x:c>
      <x:c r="K135" s="7" t="str">
        <x:v>600m de rede interna DN50/75 provisórios</x:v>
      </x:c>
      <x:c r="L135" s="2"/>
      <x:c r="M135" s="2"/>
      <x:c r="N135" s="2"/>
      <x:c r="O135" s="2"/>
      <x:c r="P135" s="2"/>
      <x:c r="Q135" s="2"/>
      <x:c r="R135" s="2"/>
      <x:c r="S135" s="2"/>
    </x:row>
    <x:row r="136" ht="46" customHeight="1">
      <x:c r="A136" s="2"/>
      <x:c r="B136" s="2"/>
      <x:c r="C136" s="7" t="str">
        <x:v>M-ESP-F14</x:v>
      </x:c>
      <x:c r="D136" s="7" t="str">
        <x:v>Futebol 11: Comando/cabos/eletrodutos de irrigação — fornecimento</x:v>
      </x:c>
      <x:c r="E136" s="7" t="str">
        <x:v>direto</x:v>
      </x:c>
      <x:c r="F136" s="18" t="n">
        <x:v>1</x:v>
      </x:c>
      <x:c r="G136" s="18" t="n">
        <x:v>1</x:v>
      </x:c>
      <x:c r="H136" s="18" t="n">
        <x:v>1</x:v>
      </x:c>
      <x:c r="I136" s="19" t="n">
        <x:f>IF(ISNUMBER(F136),F136,NA())</x:f>
        <x:v>1</x:v>
      </x:c>
      <x:c r="J136" s="7" t="str">
        <x:v>conj</x:v>
      </x:c>
      <x:c r="K136" s="7" t="str">
        <x:v>1controlador12setores com rede de comando</x:v>
      </x:c>
      <x:c r="L136" s="2"/>
      <x:c r="M136" s="2"/>
      <x:c r="N136" s="2"/>
      <x:c r="O136" s="2"/>
      <x:c r="P136" s="2"/>
      <x:c r="Q136" s="2"/>
      <x:c r="R136" s="2"/>
      <x:c r="S136" s="2"/>
    </x:row>
    <x:row r="137" ht="46" customHeight="1">
      <x:c r="A137" s="2"/>
      <x:c r="B137" s="2"/>
      <x:c r="C137" s="7" t="str">
        <x:v>M-ESP-F15</x:v>
      </x:c>
      <x:c r="D137" s="7" t="str">
        <x:v>Futebol 11: Instalação/testes/frete dos equipamentos de irrigação</x:v>
      </x:c>
      <x:c r="E137" s="7" t="str">
        <x:v>direto</x:v>
      </x:c>
      <x:c r="F137" s="18" t="n">
        <x:v>1</x:v>
      </x:c>
      <x:c r="G137" s="18" t="n">
        <x:v>1</x:v>
      </x:c>
      <x:c r="H137" s="18" t="n">
        <x:v>1</x:v>
      </x:c>
      <x:c r="I137" s="19" t="n">
        <x:f>IF(ISNUMBER(F137),F137,NA())</x:f>
        <x:v>1</x:v>
      </x:c>
      <x:c r="J137" s="7" t="str">
        <x:v>conj</x:v>
      </x:c>
      <x:c r="K137" s="7" t="str">
        <x:v>Equipe instala F10–F14,600m valas em terra</x:v>
      </x:c>
      <x:c r="L137" s="2"/>
      <x:c r="M137" s="2"/>
      <x:c r="N137" s="2"/>
      <x:c r="O137" s="2"/>
      <x:c r="P137" s="2"/>
      <x:c r="Q137" s="2"/>
      <x:c r="R137" s="2"/>
      <x:c r="S137" s="2"/>
    </x:row>
    <x:row r="138" ht="46" customHeight="1">
      <x:c r="A138" s="2"/>
      <x:c r="B138" s="2"/>
      <x:c r="C138" s="7" t="str">
        <x:v>M-ESP-F16</x:v>
      </x:c>
      <x:c r="D138" s="7" t="str">
        <x:v>Futebol 11: Base/abrigo técnico compacto e ligação elétrica da bomba</x:v>
      </x:c>
      <x:c r="E138" s="7" t="str">
        <x:v>direto</x:v>
      </x:c>
      <x:c r="F138" s="18" t="n">
        <x:v>1</x:v>
      </x:c>
      <x:c r="G138" s="18" t="n">
        <x:v>1</x:v>
      </x:c>
      <x:c r="H138" s="18" t="n">
        <x:v>1</x:v>
      </x:c>
      <x:c r="I138" s="19" t="n">
        <x:f>IF(ISNUMBER(F138),F138,NA())</x:f>
        <x:v>1</x:v>
      </x:c>
      <x:c r="J138" s="7" t="str">
        <x:v>conj</x:v>
      </x:c>
      <x:c r="K138" s="7" t="str">
        <x:v>1base e abrigo leve2×2m; ligação curta até ponto entregue</x:v>
      </x:c>
      <x:c r="L138" s="2"/>
      <x:c r="M138" s="2"/>
      <x:c r="N138" s="2"/>
      <x:c r="O138" s="2"/>
      <x:c r="P138" s="2"/>
      <x:c r="Q138" s="2"/>
      <x:c r="R138" s="2"/>
      <x:c r="S138" s="2"/>
    </x:row>
    <x:row r="139" ht="46" customHeight="1">
      <x:c r="A139" s="2"/>
      <x:c r="B139" s="2"/>
      <x:c r="C139" s="7" t="str">
        <x:v>M-ESP-F17</x:v>
      </x:c>
      <x:c r="D139" s="7" t="str">
        <x:v>Futebol 11: Torres de iluminação18m com fundação e montagem</x:v>
      </x:c>
      <x:c r="E139" s="7" t="str">
        <x:v>direto</x:v>
      </x:c>
      <x:c r="F139" s="18" t="n">
        <x:v>6</x:v>
      </x:c>
      <x:c r="G139" s="18" t="n">
        <x:v>1</x:v>
      </x:c>
      <x:c r="H139" s="18" t="n">
        <x:v>1</x:v>
      </x:c>
      <x:c r="I139" s="19" t="n">
        <x:f>IF(ISNUMBER(F139),F139,NA())</x:f>
        <x:v>6</x:v>
      </x:c>
      <x:c r="J139" s="7" t="str">
        <x:v>un</x:v>
      </x:c>
      <x:c r="K139" s="7" t="str">
        <x:v>6torres fora da faixa livre; altura18m provisória</x:v>
      </x:c>
      <x:c r="L139" s="2"/>
      <x:c r="M139" s="2"/>
      <x:c r="N139" s="2"/>
      <x:c r="O139" s="2"/>
      <x:c r="P139" s="2"/>
      <x:c r="Q139" s="2"/>
      <x:c r="R139" s="2"/>
      <x:c r="S139" s="2"/>
    </x:row>
    <x:row r="140" ht="46" customHeight="1">
      <x:c r="A140" s="2"/>
      <x:c r="B140" s="2"/>
      <x:c r="C140" s="7" t="str">
        <x:v>M-ESP-F18</x:v>
      </x:c>
      <x:c r="D140" s="7" t="str">
        <x:v>Futebol 11: Projetores LED esportivos1000W instalados</x:v>
      </x:c>
      <x:c r="E140" s="7" t="str">
        <x:v>direto</x:v>
      </x:c>
      <x:c r="F140" s="18" t="n">
        <x:v>24</x:v>
      </x:c>
      <x:c r="G140" s="18" t="n">
        <x:v>1</x:v>
      </x:c>
      <x:c r="H140" s="18" t="n">
        <x:v>1</x:v>
      </x:c>
      <x:c r="I140" s="19" t="n">
        <x:f>IF(ISNUMBER(F140),F140,NA())</x:f>
        <x:v>24</x:v>
      </x:c>
      <x:c r="J140" s="7" t="str">
        <x:v>un</x:v>
      </x:c>
      <x:c r="K140" s="7" t="str">
        <x:v>4por torre×6;24kWnominais</x:v>
      </x:c>
      <x:c r="L140" s="2"/>
      <x:c r="M140" s="2"/>
      <x:c r="N140" s="2"/>
      <x:c r="O140" s="2"/>
      <x:c r="P140" s="2"/>
      <x:c r="Q140" s="2"/>
      <x:c r="R140" s="2"/>
      <x:c r="S140" s="2"/>
    </x:row>
    <x:row r="141" ht="46" customHeight="1">
      <x:c r="A141" s="2"/>
      <x:c r="B141" s="2"/>
      <x:c r="C141" s="7" t="str">
        <x:v>M-ESP-F19</x:v>
      </x:c>
      <x:c r="D141" s="7" t="str">
        <x:v>Futebol 11: Rede elétrica dedicada da iluminação</x:v>
      </x:c>
      <x:c r="E141" s="7" t="str">
        <x:v>direto</x:v>
      </x:c>
      <x:c r="F141" s="18" t="n">
        <x:v>500</x:v>
      </x:c>
      <x:c r="G141" s="18" t="n">
        <x:v>1</x:v>
      </x:c>
      <x:c r="H141" s="18" t="n">
        <x:v>1</x:v>
      </x:c>
      <x:c r="I141" s="19" t="n">
        <x:f>IF(ISNUMBER(F141),F141,NA())</x:f>
        <x:v>500</x:v>
      </x:c>
      <x:c r="J141" s="7" t="str">
        <x:v>m</x:v>
      </x:c>
      <x:c r="K141" s="7" t="str">
        <x:v>500m de rota provisória</x:v>
      </x:c>
      <x:c r="L141" s="2"/>
      <x:c r="M141" s="2"/>
      <x:c r="N141" s="2"/>
      <x:c r="O141" s="2"/>
      <x:c r="P141" s="2"/>
      <x:c r="Q141" s="2"/>
      <x:c r="R141" s="2"/>
      <x:c r="S141" s="2"/>
    </x:row>
    <x:row r="142" ht="46" customHeight="1">
      <x:c r="A142" s="2"/>
      <x:c r="B142" s="2"/>
      <x:c r="C142" s="7" t="str">
        <x:v>M-ESP-F20</x:v>
      </x:c>
      <x:c r="D142" s="7" t="str">
        <x:v>Futebol 11: Quadro/comando/proteções e aterramento iluminação</x:v>
      </x:c>
      <x:c r="E142" s="7" t="str">
        <x:v>direto</x:v>
      </x:c>
      <x:c r="F142" s="18" t="n">
        <x:v>1</x:v>
      </x:c>
      <x:c r="G142" s="18" t="n">
        <x:v>1</x:v>
      </x:c>
      <x:c r="H142" s="18" t="n">
        <x:v>1</x:v>
      </x:c>
      <x:c r="I142" s="19" t="n">
        <x:f>IF(ISNUMBER(F142),F142,NA())</x:f>
        <x:v>1</x:v>
      </x:c>
      <x:c r="J142" s="7" t="str">
        <x:v>conj</x:v>
      </x:c>
      <x:c r="K142" s="7" t="str">
        <x:v>1quadro e aterramento das6torres</x:v>
      </x:c>
      <x:c r="L142" s="2"/>
      <x:c r="M142" s="2"/>
      <x:c r="N142" s="2"/>
      <x:c r="O142" s="2"/>
      <x:c r="P142" s="2"/>
      <x:c r="Q142" s="2"/>
      <x:c r="R142" s="2"/>
      <x:c r="S142" s="2"/>
    </x:row>
    <x:row r="143" ht="46" customHeight="1">
      <x:c r="A143" s="2"/>
      <x:c r="B143" s="2"/>
      <x:c r="C143" s="7" t="str">
        <x:v>M-ESP-F21</x:v>
      </x:c>
      <x:c r="D143" s="7" t="str">
        <x:v>Futebol 11: Alambrado3m com postes, sem portões</x:v>
      </x:c>
      <x:c r="E143" s="7" t="str">
        <x:v>direto</x:v>
      </x:c>
      <x:c r="F143" s="18" t="n">
        <x:v>1134</x:v>
      </x:c>
      <x:c r="G143" s="18" t="n">
        <x:v>1</x:v>
      </x:c>
      <x:c r="H143" s="18" t="n">
        <x:v>1</x:v>
      </x:c>
      <x:c r="I143" s="19" t="n">
        <x:f>IF(ISNUMBER(F143),F143,NA())</x:f>
        <x:v>1134</x:v>
      </x:c>
      <x:c r="J143" s="7" t="str">
        <x:v>m²</x:v>
      </x:c>
      <x:c r="K143" s="7" t="str">
        <x:v>(386m−8maberturas)×3m</x:v>
      </x:c>
      <x:c r="L143" s="2"/>
      <x:c r="M143" s="2"/>
      <x:c r="N143" s="2"/>
      <x:c r="O143" s="2"/>
      <x:c r="P143" s="2"/>
      <x:c r="Q143" s="2"/>
      <x:c r="R143" s="2"/>
      <x:c r="S143" s="2"/>
    </x:row>
    <x:row r="144" ht="46" customHeight="1">
      <x:c r="A144" s="2"/>
      <x:c r="B144" s="2"/>
      <x:c r="C144" s="7" t="str">
        <x:v>M-ESP-F23</x:v>
      </x:c>
      <x:c r="D144" s="7" t="str">
        <x:v>Futebol 11: Portões de serviço/pedestres</x:v>
      </x:c>
      <x:c r="E144" s="7" t="str">
        <x:v>direto</x:v>
      </x:c>
      <x:c r="F144" s="18" t="n">
        <x:v>24</x:v>
      </x:c>
      <x:c r="G144" s="18" t="n">
        <x:v>1</x:v>
      </x:c>
      <x:c r="H144" s="18" t="n">
        <x:v>1</x:v>
      </x:c>
      <x:c r="I144" s="19" t="n">
        <x:f>IF(ISNUMBER(F144),F144,NA())</x:f>
        <x:v>24</x:v>
      </x:c>
      <x:c r="J144" s="7" t="str">
        <x:v>m²</x:v>
      </x:c>
      <x:c r="K144" s="7" t="str">
        <x:v>Aberturas totais8m×3m</x:v>
      </x:c>
      <x:c r="L144" s="2"/>
      <x:c r="M144" s="2"/>
      <x:c r="N144" s="2"/>
      <x:c r="O144" s="2"/>
      <x:c r="P144" s="2"/>
      <x:c r="Q144" s="2"/>
      <x:c r="R144" s="2"/>
      <x:c r="S144" s="2"/>
    </x:row>
    <x:row r="145" ht="46" customHeight="1">
      <x:c r="A145" s="2"/>
      <x:c r="B145" s="2"/>
      <x:c r="C145" s="7" t="str">
        <x:v>M-ESP-F24</x:v>
      </x:c>
      <x:c r="D145" s="7" t="str">
        <x:v>Futebol 11: Metas oficiais7,32×2,44m com redes e ancoragem</x:v>
      </x:c>
      <x:c r="E145" s="7" t="str">
        <x:v>direto</x:v>
      </x:c>
      <x:c r="F145" s="18" t="n">
        <x:v>2</x:v>
      </x:c>
      <x:c r="G145" s="18" t="n">
        <x:v>1</x:v>
      </x:c>
      <x:c r="H145" s="18" t="n">
        <x:v>1</x:v>
      </x:c>
      <x:c r="I145" s="19" t="n">
        <x:f>IF(ISNUMBER(F145),F145,NA())</x:f>
        <x:v>2</x:v>
      </x:c>
      <x:c r="J145" s="7" t="str">
        <x:v>un</x:v>
      </x:c>
      <x:c r="K145" s="7" t="str">
        <x:v>2metas; dimensões IFAB</x:v>
      </x:c>
      <x:c r="L145" s="2"/>
      <x:c r="M145" s="2"/>
      <x:c r="N145" s="2"/>
      <x:c r="O145" s="2"/>
      <x:c r="P145" s="2"/>
      <x:c r="Q145" s="2"/>
      <x:c r="R145" s="2"/>
      <x:c r="S145" s="2"/>
    </x:row>
    <x:row r="146" ht="46" customHeight="1">
      <x:c r="A146" s="2"/>
      <x:c r="B146" s="2"/>
      <x:c r="C146" s="7" t="str">
        <x:v>M-ESP-F25</x:v>
      </x:c>
      <x:c r="D146" s="7" t="str">
        <x:v>Futebol 11: Bancos cobertos para reservas</x:v>
      </x:c>
      <x:c r="E146" s="7" t="str">
        <x:v>direto</x:v>
      </x:c>
      <x:c r="F146" s="18" t="n">
        <x:v>2</x:v>
      </x:c>
      <x:c r="G146" s="18" t="n">
        <x:v>1</x:v>
      </x:c>
      <x:c r="H146" s="18" t="n">
        <x:v>1</x:v>
      </x:c>
      <x:c r="I146" s="19" t="n">
        <x:f>IF(ISNUMBER(F146),F146,NA())</x:f>
        <x:v>2</x:v>
      </x:c>
      <x:c r="J146" s="7" t="str">
        <x:v>un</x:v>
      </x:c>
      <x:c r="K146" s="7" t="str">
        <x:v>2módulos12lugares fora da faixa livre</x:v>
      </x:c>
      <x:c r="L146" s="2"/>
      <x:c r="M146" s="2"/>
      <x:c r="N146" s="2"/>
      <x:c r="O146" s="2"/>
      <x:c r="P146" s="2"/>
      <x:c r="Q146" s="2"/>
      <x:c r="R146" s="2"/>
      <x:c r="S146" s="2"/>
    </x:row>
    <x:row r="147" ht="46" customHeight="1">
      <x:c r="A147" s="2"/>
      <x:c r="B147" s="2"/>
      <x:c r="C147" s="7" t="str">
        <x:v>M-ESP-F26</x:v>
      </x:c>
      <x:c r="D147" s="7" t="str">
        <x:v>Futebol 11: Demarcação e bandeiras iniciais</x:v>
      </x:c>
      <x:c r="E147" s="7" t="str">
        <x:v>direto</x:v>
      </x:c>
      <x:c r="F147" s="18" t="n">
        <x:v>1</x:v>
      </x:c>
      <x:c r="G147" s="18" t="n">
        <x:v>1</x:v>
      </x:c>
      <x:c r="H147" s="18" t="n">
        <x:v>1</x:v>
      </x:c>
      <x:c r="I147" s="19" t="n">
        <x:f>IF(ISNUMBER(F147),F147,NA())</x:f>
        <x:v>1</x:v>
      </x:c>
      <x:c r="J147" s="7" t="str">
        <x:v>conj</x:v>
      </x:c>
      <x:c r="K147" s="7" t="str">
        <x:v>Linhas do campo+4bandeiras;1conjunto</x:v>
      </x:c>
      <x:c r="L147" s="2"/>
      <x:c r="M147" s="2"/>
      <x:c r="N147" s="2"/>
      <x:c r="O147" s="2"/>
      <x:c r="P147" s="2"/>
      <x:c r="Q147" s="2"/>
      <x:c r="R147" s="2"/>
      <x:c r="S147" s="2"/>
    </x:row>
    <x:row r="148" ht="46" customHeight="1">
      <x:c r="A148" s="2"/>
      <x:c r="B148" s="2"/>
      <x:c r="C148" s="7" t="str">
        <x:v>M-ESP-F27</x:v>
      </x:c>
      <x:c r="D148" s="7" t="str">
        <x:v>Futebol 11: Formação do gramado antes da entrega</x:v>
      </x:c>
      <x:c r="E148" s="7" t="str">
        <x:v>direto</x:v>
      </x:c>
      <x:c r="F148" s="18" t="n">
        <x:v>3</x:v>
      </x:c>
      <x:c r="G148" s="18" t="n">
        <x:v>1</x:v>
      </x:c>
      <x:c r="H148" s="18" t="n">
        <x:v>1</x:v>
      </x:c>
      <x:c r="I148" s="19" t="n">
        <x:f>IF(ISNUMBER(F148),F148,NA())</x:f>
        <x:v>3</x:v>
      </x:c>
      <x:c r="J148" s="7" t="str">
        <x:v>mês</x:v>
      </x:c>
      <x:c r="K148" s="7" t="str">
        <x:v>3meses de grow-in, premissa agronômica</x:v>
      </x:c>
      <x:c r="L148" s="2"/>
      <x:c r="M148" s="2"/>
      <x:c r="N148" s="2"/>
      <x:c r="O148" s="2"/>
      <x:c r="P148" s="2"/>
      <x:c r="Q148" s="2"/>
      <x:c r="R148" s="2"/>
      <x:c r="S148" s="2"/>
    </x:row>
    <x:row r="149" ht="46" customHeight="1">
      <x:c r="A149" s="2"/>
      <x:c r="B149" s="2"/>
      <x:c r="C149" s="7" t="str">
        <x:v>M-ESP-T102</x:v>
      </x:c>
      <x:c r="D149" s="7" t="str">
        <x:v>Tênis 1: Sub-base granular30cm transportada/aplicada</x:v>
      </x:c>
      <x:c r="E149" s="7" t="str">
        <x:v>direto</x:v>
      </x:c>
      <x:c r="F149" s="18" t="n">
        <x:v>200.6596</x:v>
      </x:c>
      <x:c r="G149" s="18" t="n">
        <x:v>1</x:v>
      </x:c>
      <x:c r="H149" s="18" t="n">
        <x:v>1</x:v>
      </x:c>
      <x:c r="I149" s="19" t="n">
        <x:f>IF(ISNUMBER(F149),F149,NA())</x:f>
        <x:v>200.6596</x:v>
      </x:c>
      <x:c r="J149" s="7" t="str">
        <x:v>m³</x:v>
      </x:c>
      <x:c r="K149" s="7" t="str">
        <x:v>Área×0,30m, camada hipotética</x:v>
      </x:c>
      <x:c r="L149" s="2"/>
      <x:c r="M149" s="2"/>
      <x:c r="N149" s="2"/>
      <x:c r="O149" s="2"/>
      <x:c r="P149" s="2"/>
      <x:c r="Q149" s="2"/>
      <x:c r="R149" s="2"/>
      <x:c r="S149" s="2"/>
    </x:row>
    <x:row r="150" ht="46" customHeight="1">
      <x:c r="A150" s="2"/>
      <x:c r="B150" s="2"/>
      <x:c r="C150" s="7" t="str">
        <x:v>M-ESP-T103</x:v>
      </x:c>
      <x:c r="D150" s="7" t="str">
        <x:v>Tênis 1: Base graduada10cm transportada/aplicada</x:v>
      </x:c>
      <x:c r="E150" s="7" t="str">
        <x:v>direto</x:v>
      </x:c>
      <x:c r="F150" s="18" t="n">
        <x:v>66.8865</x:v>
      </x:c>
      <x:c r="G150" s="18" t="n">
        <x:v>1</x:v>
      </x:c>
      <x:c r="H150" s="18" t="n">
        <x:v>1</x:v>
      </x:c>
      <x:c r="I150" s="19" t="n">
        <x:f>IF(ISNUMBER(F150),F150,NA())</x:f>
        <x:v>66.8865</x:v>
      </x:c>
      <x:c r="J150" s="7" t="str">
        <x:v>m³</x:v>
      </x:c>
      <x:c r="K150" s="7" t="str">
        <x:v>Área×0,10m</x:v>
      </x:c>
      <x:c r="L150" s="2"/>
      <x:c r="M150" s="2"/>
      <x:c r="N150" s="2"/>
      <x:c r="O150" s="2"/>
      <x:c r="P150" s="2"/>
      <x:c r="Q150" s="2"/>
      <x:c r="R150" s="2"/>
      <x:c r="S150" s="2"/>
    </x:row>
    <x:row r="151" ht="46" customHeight="1">
      <x:c r="A151" s="2"/>
      <x:c r="B151" s="2"/>
      <x:c r="C151" s="7" t="str">
        <x:v>M-ESP-T107</x:v>
      </x:c>
      <x:c r="D151" s="7" t="str">
        <x:v>Tênis 1: Pintura das linhas de tênis</x:v>
      </x:c>
      <x:c r="E151" s="7" t="str">
        <x:v>direto</x:v>
      </x:c>
      <x:c r="F151" s="18" t="n">
        <x:v>146.48</x:v>
      </x:c>
      <x:c r="G151" s="18" t="n">
        <x:v>1</x:v>
      </x:c>
      <x:c r="H151" s="18" t="n">
        <x:v>1</x:v>
      </x:c>
      <x:c r="I151" s="19" t="n">
        <x:f>IF(ISNUMBER(F151),F151,NA())</x:f>
        <x:v>146.48</x:v>
      </x:c>
      <x:c r="J151" s="7" t="str">
        <x:v>m</x:v>
      </x:c>
      <x:c r="K151" s="7" t="str">
        <x:v>4×23,77+2×10,97+2×8,23+2×6,40+2×0,10=146,48m nominais; conferir desconto de cruzamentos/espessuras no executivo</x:v>
      </x:c>
      <x:c r="L151" s="2"/>
      <x:c r="M151" s="2"/>
      <x:c r="N151" s="2"/>
      <x:c r="O151" s="2"/>
      <x:c r="P151" s="2"/>
      <x:c r="Q151" s="2"/>
      <x:c r="R151" s="2"/>
      <x:c r="S151" s="2"/>
    </x:row>
    <x:row r="152" ht="46" customHeight="1">
      <x:c r="A152" s="2"/>
      <x:c r="B152" s="2"/>
      <x:c r="C152" s="7" t="str">
        <x:v>M-ESP-T108</x:v>
      </x:c>
      <x:c r="D152" s="7" t="str">
        <x:v>Tênis 1: Drenagem superficial periférica</x:v>
      </x:c>
      <x:c r="E152" s="7" t="str">
        <x:v>direto</x:v>
      </x:c>
      <x:c r="F152" s="18" t="n">
        <x:v>109.72</x:v>
      </x:c>
      <x:c r="G152" s="18" t="n">
        <x:v>1</x:v>
      </x:c>
      <x:c r="H152" s="18" t="n">
        <x:v>1</x:v>
      </x:c>
      <x:c r="I152" s="19" t="n">
        <x:f>IF(ISNUMBER(F152),F152,NA())</x:f>
        <x:v>109.72</x:v>
      </x:c>
      <x:c r="J152" s="7" t="str">
        <x:v>m</x:v>
      </x:c>
      <x:c r="K152" s="7" t="str">
        <x:v>2×(36,57+18,29)</x:v>
      </x:c>
      <x:c r="L152" s="2"/>
      <x:c r="M152" s="2"/>
      <x:c r="N152" s="2"/>
      <x:c r="O152" s="2"/>
      <x:c r="P152" s="2"/>
      <x:c r="Q152" s="2"/>
      <x:c r="R152" s="2"/>
      <x:c r="S152" s="2"/>
    </x:row>
    <x:row r="153" ht="46" customHeight="1">
      <x:c r="A153" s="2"/>
      <x:c r="B153" s="2"/>
      <x:c r="C153" s="7" t="str">
        <x:v>M-ESP-T109</x:v>
      </x:c>
      <x:c r="D153" s="7" t="str">
        <x:v>Tênis 1: Alambrado3m com suportes, sem portão</x:v>
      </x:c>
      <x:c r="E153" s="7" t="str">
        <x:v>direto</x:v>
      </x:c>
      <x:c r="F153" s="18" t="n">
        <x:v>323.16</x:v>
      </x:c>
      <x:c r="G153" s="18" t="n">
        <x:v>1</x:v>
      </x:c>
      <x:c r="H153" s="18" t="n">
        <x:v>1</x:v>
      </x:c>
      <x:c r="I153" s="19" t="n">
        <x:f>IF(ISNUMBER(F153),F153,NA())</x:f>
        <x:v>323.16</x:v>
      </x:c>
      <x:c r="J153" s="7" t="str">
        <x:v>m²</x:v>
      </x:c>
      <x:c r="K153" s="7" t="str">
        <x:v>(109,72−2mabertura)×3m</x:v>
      </x:c>
      <x:c r="L153" s="2"/>
      <x:c r="M153" s="2"/>
      <x:c r="N153" s="2"/>
      <x:c r="O153" s="2"/>
      <x:c r="P153" s="2"/>
      <x:c r="Q153" s="2"/>
      <x:c r="R153" s="2"/>
      <x:c r="S153" s="2"/>
    </x:row>
    <x:row r="154" ht="46" customHeight="1">
      <x:c r="A154" s="2"/>
      <x:c r="B154" s="2"/>
      <x:c r="C154" s="7" t="str">
        <x:v>M-ESP-T110</x:v>
      </x:c>
      <x:c r="D154" s="7" t="str">
        <x:v>Tênis 1: Portão2×3m</x:v>
      </x:c>
      <x:c r="E154" s="7" t="str">
        <x:v>direto</x:v>
      </x:c>
      <x:c r="F154" s="18" t="n">
        <x:v>6</x:v>
      </x:c>
      <x:c r="G154" s="18" t="n">
        <x:v>1</x:v>
      </x:c>
      <x:c r="H154" s="18" t="n">
        <x:v>1</x:v>
      </x:c>
      <x:c r="I154" s="19" t="n">
        <x:f>IF(ISNUMBER(F154),F154,NA())</x:f>
        <x:v>6</x:v>
      </x:c>
      <x:c r="J154" s="7" t="str">
        <x:v>m²</x:v>
      </x:c>
      <x:c r="K154" s="7" t="str">
        <x:v>1abertura2m×3m deduzida do alambrado</x:v>
      </x:c>
      <x:c r="L154" s="2"/>
      <x:c r="M154" s="2"/>
      <x:c r="N154" s="2"/>
      <x:c r="O154" s="2"/>
      <x:c r="P154" s="2"/>
      <x:c r="Q154" s="2"/>
      <x:c r="R154" s="2"/>
      <x:c r="S154" s="2"/>
    </x:row>
    <x:row r="155" ht="46" customHeight="1">
      <x:c r="A155" s="2"/>
      <x:c r="B155" s="2"/>
      <x:c r="C155" s="7" t="str">
        <x:v>M-ESP-T111</x:v>
      </x:c>
      <x:c r="D155" s="7" t="str">
        <x:v>Tênis 1: Postes e rede esportiva de tênis</x:v>
      </x:c>
      <x:c r="E155" s="7" t="str">
        <x:v>direto</x:v>
      </x:c>
      <x:c r="F155" s="18" t="n">
        <x:v>1</x:v>
      </x:c>
      <x:c r="G155" s="18" t="n">
        <x:v>1</x:v>
      </x:c>
      <x:c r="H155" s="18" t="n">
        <x:v>1</x:v>
      </x:c>
      <x:c r="I155" s="19" t="n">
        <x:f>IF(ISNUMBER(F155),F155,NA())</x:f>
        <x:v>1</x:v>
      </x:c>
      <x:c r="J155" s="7" t="str">
        <x:v>conj</x:v>
      </x:c>
      <x:c r="K155" s="7" t="str">
        <x:v>1par de postes+rede, regulagem e fixação</x:v>
      </x:c>
      <x:c r="L155" s="2"/>
      <x:c r="M155" s="2"/>
      <x:c r="N155" s="2"/>
      <x:c r="O155" s="2"/>
      <x:c r="P155" s="2"/>
      <x:c r="Q155" s="2"/>
      <x:c r="R155" s="2"/>
      <x:c r="S155" s="2"/>
    </x:row>
    <x:row r="156" ht="46" customHeight="1">
      <x:c r="A156" s="2"/>
      <x:c r="B156" s="2"/>
      <x:c r="C156" s="7" t="str">
        <x:v>M-ESP-T112</x:v>
      </x:c>
      <x:c r="D156" s="7" t="str">
        <x:v>Tênis 1: Postes8m com fundação para iluminação</x:v>
      </x:c>
      <x:c r="E156" s="7" t="str">
        <x:v>direto</x:v>
      </x:c>
      <x:c r="F156" s="18" t="n">
        <x:v>4</x:v>
      </x:c>
      <x:c r="G156" s="18" t="n">
        <x:v>1</x:v>
      </x:c>
      <x:c r="H156" s="18" t="n">
        <x:v>1</x:v>
      </x:c>
      <x:c r="I156" s="19" t="n">
        <x:f>IF(ISNUMBER(F156),F156,NA())</x:f>
        <x:v>4</x:v>
      </x:c>
      <x:c r="J156" s="7" t="str">
        <x:v>un</x:v>
      </x:c>
      <x:c r="K156" s="7" t="str">
        <x:v>4postesporquadra, fora dasfaixaslivres</x:v>
      </x:c>
      <x:c r="L156" s="2"/>
      <x:c r="M156" s="2"/>
      <x:c r="N156" s="2"/>
      <x:c r="O156" s="2"/>
      <x:c r="P156" s="2"/>
      <x:c r="Q156" s="2"/>
      <x:c r="R156" s="2"/>
      <x:c r="S156" s="2"/>
    </x:row>
    <x:row r="157" ht="46" customHeight="1">
      <x:c r="A157" s="2"/>
      <x:c r="B157" s="2"/>
      <x:c r="C157" s="7" t="str">
        <x:v>M-ESP-T113</x:v>
      </x:c>
      <x:c r="D157" s="7" t="str">
        <x:v>Tênis 1: Luminárias LED esportivas400W</x:v>
      </x:c>
      <x:c r="E157" s="7" t="str">
        <x:v>direto</x:v>
      </x:c>
      <x:c r="F157" s="18" t="n">
        <x:v>8</x:v>
      </x:c>
      <x:c r="G157" s="18" t="n">
        <x:v>1</x:v>
      </x:c>
      <x:c r="H157" s="18" t="n">
        <x:v>1</x:v>
      </x:c>
      <x:c r="I157" s="19" t="n">
        <x:f>IF(ISNUMBER(F157),F157,NA())</x:f>
        <x:v>8</x:v>
      </x:c>
      <x:c r="J157" s="7" t="str">
        <x:v>un</x:v>
      </x:c>
      <x:c r="K157" s="7" t="str">
        <x:v>2porposte;3,2kWporquadra</x:v>
      </x:c>
      <x:c r="L157" s="2"/>
      <x:c r="M157" s="2"/>
      <x:c r="N157" s="2"/>
      <x:c r="O157" s="2"/>
      <x:c r="P157" s="2"/>
      <x:c r="Q157" s="2"/>
      <x:c r="R157" s="2"/>
      <x:c r="S157" s="2"/>
    </x:row>
    <x:row r="158" ht="46" customHeight="1">
      <x:c r="A158" s="2"/>
      <x:c r="B158" s="2"/>
      <x:c r="C158" s="7" t="str">
        <x:v>M-ESP-T114</x:v>
      </x:c>
      <x:c r="D158" s="7" t="str">
        <x:v>Tênis 1: Circuitos de iluminação e quadro local</x:v>
      </x:c>
      <x:c r="E158" s="7" t="str">
        <x:v>direto</x:v>
      </x:c>
      <x:c r="F158" s="18" t="n">
        <x:v>1</x:v>
      </x:c>
      <x:c r="G158" s="18" t="n">
        <x:v>1</x:v>
      </x:c>
      <x:c r="H158" s="18" t="n">
        <x:v>1</x:v>
      </x:c>
      <x:c r="I158" s="19" t="n">
        <x:f>IF(ISNUMBER(F158),F158,NA())</x:f>
        <x:v>1</x:v>
      </x:c>
      <x:c r="J158" s="7" t="str">
        <x:v>conj</x:v>
      </x:c>
      <x:c r="K158" s="7" t="str">
        <x:v>170mde rota porquadra+1quadro; hipótese</x:v>
      </x:c>
      <x:c r="L158" s="2"/>
      <x:c r="M158" s="2"/>
      <x:c r="N158" s="2"/>
      <x:c r="O158" s="2"/>
      <x:c r="P158" s="2"/>
      <x:c r="Q158" s="2"/>
      <x:c r="R158" s="2"/>
      <x:c r="S158" s="2"/>
    </x:row>
    <x:row r="159" ht="46" customHeight="1">
      <x:c r="A159" s="2"/>
      <x:c r="B159" s="2"/>
      <x:c r="C159" s="7" t="str">
        <x:v>M-ESP-T115</x:v>
      </x:c>
      <x:c r="D159" s="7" t="str">
        <x:v>Tênis 1: Bancos e lixeiras do recinto</x:v>
      </x:c>
      <x:c r="E159" s="7" t="str">
        <x:v>direto</x:v>
      </x:c>
      <x:c r="F159" s="18" t="n">
        <x:v>1</x:v>
      </x:c>
      <x:c r="G159" s="18" t="n">
        <x:v>1</x:v>
      </x:c>
      <x:c r="H159" s="18" t="n">
        <x:v>1</x:v>
      </x:c>
      <x:c r="I159" s="19" t="n">
        <x:f>IF(ISNUMBER(F159),F159,NA())</x:f>
        <x:v>1</x:v>
      </x:c>
      <x:c r="J159" s="7" t="str">
        <x:v>conj</x:v>
      </x:c>
      <x:c r="K159" s="7" t="str">
        <x:v>2bancos+2lixeiras, fora dafaixalivre</x:v>
      </x:c>
      <x:c r="L159" s="2"/>
      <x:c r="M159" s="2"/>
      <x:c r="N159" s="2"/>
      <x:c r="O159" s="2"/>
      <x:c r="P159" s="2"/>
      <x:c r="Q159" s="2"/>
      <x:c r="R159" s="2"/>
      <x:c r="S159" s="2"/>
    </x:row>
    <x:row r="160" ht="46" customHeight="1">
      <x:c r="A160" s="2"/>
      <x:c r="B160" s="2"/>
      <x:c r="C160" s="7" t="str">
        <x:v>M-ESP-T202</x:v>
      </x:c>
      <x:c r="D160" s="7" t="str">
        <x:v>Tênis 2: Sub-base granular30cm transportada/aplicada</x:v>
      </x:c>
      <x:c r="E160" s="7" t="str">
        <x:v>direto</x:v>
      </x:c>
      <x:c r="F160" s="18" t="n">
        <x:v>200.6596</x:v>
      </x:c>
      <x:c r="G160" s="18" t="n">
        <x:v>1</x:v>
      </x:c>
      <x:c r="H160" s="18" t="n">
        <x:v>1</x:v>
      </x:c>
      <x:c r="I160" s="19" t="n">
        <x:f>IF(ISNUMBER(F160),F160,NA())</x:f>
        <x:v>200.6596</x:v>
      </x:c>
      <x:c r="J160" s="7" t="str">
        <x:v>m³</x:v>
      </x:c>
      <x:c r="K160" s="7" t="str">
        <x:v>Área×0,30m, camada hipotética</x:v>
      </x:c>
      <x:c r="L160" s="2"/>
      <x:c r="M160" s="2"/>
      <x:c r="N160" s="2"/>
      <x:c r="O160" s="2"/>
      <x:c r="P160" s="2"/>
      <x:c r="Q160" s="2"/>
      <x:c r="R160" s="2"/>
      <x:c r="S160" s="2"/>
    </x:row>
    <x:row r="161" ht="46" customHeight="1">
      <x:c r="A161" s="2"/>
      <x:c r="B161" s="2"/>
      <x:c r="C161" s="7" t="str">
        <x:v>M-ESP-T203</x:v>
      </x:c>
      <x:c r="D161" s="7" t="str">
        <x:v>Tênis 2: Base graduada10cm transportada/aplicada</x:v>
      </x:c>
      <x:c r="E161" s="7" t="str">
        <x:v>direto</x:v>
      </x:c>
      <x:c r="F161" s="18" t="n">
        <x:v>66.8865</x:v>
      </x:c>
      <x:c r="G161" s="18" t="n">
        <x:v>1</x:v>
      </x:c>
      <x:c r="H161" s="18" t="n">
        <x:v>1</x:v>
      </x:c>
      <x:c r="I161" s="19" t="n">
        <x:f>IF(ISNUMBER(F161),F161,NA())</x:f>
        <x:v>66.8865</x:v>
      </x:c>
      <x:c r="J161" s="7" t="str">
        <x:v>m³</x:v>
      </x:c>
      <x:c r="K161" s="7" t="str">
        <x:v>Área×0,10m</x:v>
      </x:c>
      <x:c r="L161" s="2"/>
      <x:c r="M161" s="2"/>
      <x:c r="N161" s="2"/>
      <x:c r="O161" s="2"/>
      <x:c r="P161" s="2"/>
      <x:c r="Q161" s="2"/>
      <x:c r="R161" s="2"/>
      <x:c r="S161" s="2"/>
    </x:row>
    <x:row r="162" ht="46" customHeight="1">
      <x:c r="A162" s="2"/>
      <x:c r="B162" s="2"/>
      <x:c r="C162" s="7" t="str">
        <x:v>M-ESP-T207</x:v>
      </x:c>
      <x:c r="D162" s="7" t="str">
        <x:v>Tênis 2: Pintura das linhas de tênis</x:v>
      </x:c>
      <x:c r="E162" s="7" t="str">
        <x:v>direto</x:v>
      </x:c>
      <x:c r="F162" s="18" t="n">
        <x:v>146.48</x:v>
      </x:c>
      <x:c r="G162" s="18" t="n">
        <x:v>1</x:v>
      </x:c>
      <x:c r="H162" s="18" t="n">
        <x:v>1</x:v>
      </x:c>
      <x:c r="I162" s="19" t="n">
        <x:f>IF(ISNUMBER(F162),F162,NA())</x:f>
        <x:v>146.48</x:v>
      </x:c>
      <x:c r="J162" s="7" t="str">
        <x:v>m</x:v>
      </x:c>
      <x:c r="K162" s="7" t="str">
        <x:v>4×23,77+2×10,97+2×8,23+2×6,40+2×0,10=146,48m nominais; conferir desconto de cruzamentos/espessuras no executivo</x:v>
      </x:c>
      <x:c r="L162" s="2"/>
      <x:c r="M162" s="2"/>
      <x:c r="N162" s="2"/>
      <x:c r="O162" s="2"/>
      <x:c r="P162" s="2"/>
      <x:c r="Q162" s="2"/>
      <x:c r="R162" s="2"/>
      <x:c r="S162" s="2"/>
    </x:row>
    <x:row r="163" ht="46" customHeight="1">
      <x:c r="A163" s="2"/>
      <x:c r="B163" s="2"/>
      <x:c r="C163" s="7" t="str">
        <x:v>M-ESP-T208</x:v>
      </x:c>
      <x:c r="D163" s="7" t="str">
        <x:v>Tênis 2: Drenagem superficial periférica</x:v>
      </x:c>
      <x:c r="E163" s="7" t="str">
        <x:v>direto</x:v>
      </x:c>
      <x:c r="F163" s="18" t="n">
        <x:v>109.72</x:v>
      </x:c>
      <x:c r="G163" s="18" t="n">
        <x:v>1</x:v>
      </x:c>
      <x:c r="H163" s="18" t="n">
        <x:v>1</x:v>
      </x:c>
      <x:c r="I163" s="19" t="n">
        <x:f>IF(ISNUMBER(F163),F163,NA())</x:f>
        <x:v>109.72</x:v>
      </x:c>
      <x:c r="J163" s="7" t="str">
        <x:v>m</x:v>
      </x:c>
      <x:c r="K163" s="7" t="str">
        <x:v>2×(36,57+18,29)</x:v>
      </x:c>
      <x:c r="L163" s="2"/>
      <x:c r="M163" s="2"/>
      <x:c r="N163" s="2"/>
      <x:c r="O163" s="2"/>
      <x:c r="P163" s="2"/>
      <x:c r="Q163" s="2"/>
      <x:c r="R163" s="2"/>
      <x:c r="S163" s="2"/>
    </x:row>
    <x:row r="164" ht="46" customHeight="1">
      <x:c r="A164" s="2"/>
      <x:c r="B164" s="2"/>
      <x:c r="C164" s="7" t="str">
        <x:v>M-ESP-T209</x:v>
      </x:c>
      <x:c r="D164" s="7" t="str">
        <x:v>Tênis 2: Alambrado3m com suportes, sem portão</x:v>
      </x:c>
      <x:c r="E164" s="7" t="str">
        <x:v>direto</x:v>
      </x:c>
      <x:c r="F164" s="18" t="n">
        <x:v>323.16</x:v>
      </x:c>
      <x:c r="G164" s="18" t="n">
        <x:v>1</x:v>
      </x:c>
      <x:c r="H164" s="18" t="n">
        <x:v>1</x:v>
      </x:c>
      <x:c r="I164" s="19" t="n">
        <x:f>IF(ISNUMBER(F164),F164,NA())</x:f>
        <x:v>323.16</x:v>
      </x:c>
      <x:c r="J164" s="7" t="str">
        <x:v>m²</x:v>
      </x:c>
      <x:c r="K164" s="7" t="str">
        <x:v>(109,72−2mabertura)×3m</x:v>
      </x:c>
      <x:c r="L164" s="2"/>
      <x:c r="M164" s="2"/>
      <x:c r="N164" s="2"/>
      <x:c r="O164" s="2"/>
      <x:c r="P164" s="2"/>
      <x:c r="Q164" s="2"/>
      <x:c r="R164" s="2"/>
      <x:c r="S164" s="2"/>
    </x:row>
    <x:row r="165" ht="46" customHeight="1">
      <x:c r="A165" s="2"/>
      <x:c r="B165" s="2"/>
      <x:c r="C165" s="7" t="str">
        <x:v>M-ESP-T210</x:v>
      </x:c>
      <x:c r="D165" s="7" t="str">
        <x:v>Tênis 2: Portão2×3m</x:v>
      </x:c>
      <x:c r="E165" s="7" t="str">
        <x:v>direto</x:v>
      </x:c>
      <x:c r="F165" s="18" t="n">
        <x:v>6</x:v>
      </x:c>
      <x:c r="G165" s="18" t="n">
        <x:v>1</x:v>
      </x:c>
      <x:c r="H165" s="18" t="n">
        <x:v>1</x:v>
      </x:c>
      <x:c r="I165" s="19" t="n">
        <x:f>IF(ISNUMBER(F165),F165,NA())</x:f>
        <x:v>6</x:v>
      </x:c>
      <x:c r="J165" s="7" t="str">
        <x:v>m²</x:v>
      </x:c>
      <x:c r="K165" s="7" t="str">
        <x:v>1abertura2m×3m deduzida do alambrado</x:v>
      </x:c>
      <x:c r="L165" s="2"/>
      <x:c r="M165" s="2"/>
      <x:c r="N165" s="2"/>
      <x:c r="O165" s="2"/>
      <x:c r="P165" s="2"/>
      <x:c r="Q165" s="2"/>
      <x:c r="R165" s="2"/>
      <x:c r="S165" s="2"/>
    </x:row>
    <x:row r="166" ht="46" customHeight="1">
      <x:c r="A166" s="2"/>
      <x:c r="B166" s="2"/>
      <x:c r="C166" s="7" t="str">
        <x:v>M-ESP-T211</x:v>
      </x:c>
      <x:c r="D166" s="7" t="str">
        <x:v>Tênis 2: Postes e rede esportiva de tênis</x:v>
      </x:c>
      <x:c r="E166" s="7" t="str">
        <x:v>direto</x:v>
      </x:c>
      <x:c r="F166" s="18" t="n">
        <x:v>1</x:v>
      </x:c>
      <x:c r="G166" s="18" t="n">
        <x:v>1</x:v>
      </x:c>
      <x:c r="H166" s="18" t="n">
        <x:v>1</x:v>
      </x:c>
      <x:c r="I166" s="19" t="n">
        <x:f>IF(ISNUMBER(F166),F166,NA())</x:f>
        <x:v>1</x:v>
      </x:c>
      <x:c r="J166" s="7" t="str">
        <x:v>conj</x:v>
      </x:c>
      <x:c r="K166" s="7" t="str">
        <x:v>1par de postes+rede, regulagem e fixação</x:v>
      </x:c>
      <x:c r="L166" s="2"/>
      <x:c r="M166" s="2"/>
      <x:c r="N166" s="2"/>
      <x:c r="O166" s="2"/>
      <x:c r="P166" s="2"/>
      <x:c r="Q166" s="2"/>
      <x:c r="R166" s="2"/>
      <x:c r="S166" s="2"/>
    </x:row>
    <x:row r="167" ht="46" customHeight="1">
      <x:c r="A167" s="2"/>
      <x:c r="B167" s="2"/>
      <x:c r="C167" s="7" t="str">
        <x:v>M-ESP-T212</x:v>
      </x:c>
      <x:c r="D167" s="7" t="str">
        <x:v>Tênis 2: Postes8m com fundação para iluminação</x:v>
      </x:c>
      <x:c r="E167" s="7" t="str">
        <x:v>direto</x:v>
      </x:c>
      <x:c r="F167" s="18" t="n">
        <x:v>4</x:v>
      </x:c>
      <x:c r="G167" s="18" t="n">
        <x:v>1</x:v>
      </x:c>
      <x:c r="H167" s="18" t="n">
        <x:v>1</x:v>
      </x:c>
      <x:c r="I167" s="19" t="n">
        <x:f>IF(ISNUMBER(F167),F167,NA())</x:f>
        <x:v>4</x:v>
      </x:c>
      <x:c r="J167" s="7" t="str">
        <x:v>un</x:v>
      </x:c>
      <x:c r="K167" s="7" t="str">
        <x:v>4postesporquadra, fora dasfaixaslivres</x:v>
      </x:c>
      <x:c r="L167" s="2"/>
      <x:c r="M167" s="2"/>
      <x:c r="N167" s="2"/>
      <x:c r="O167" s="2"/>
      <x:c r="P167" s="2"/>
      <x:c r="Q167" s="2"/>
      <x:c r="R167" s="2"/>
      <x:c r="S167" s="2"/>
    </x:row>
    <x:row r="168" ht="46" customHeight="1">
      <x:c r="A168" s="2"/>
      <x:c r="B168" s="2"/>
      <x:c r="C168" s="7" t="str">
        <x:v>M-ESP-T213</x:v>
      </x:c>
      <x:c r="D168" s="7" t="str">
        <x:v>Tênis 2: Luminárias LED esportivas400W</x:v>
      </x:c>
      <x:c r="E168" s="7" t="str">
        <x:v>direto</x:v>
      </x:c>
      <x:c r="F168" s="18" t="n">
        <x:v>8</x:v>
      </x:c>
      <x:c r="G168" s="18" t="n">
        <x:v>1</x:v>
      </x:c>
      <x:c r="H168" s="18" t="n">
        <x:v>1</x:v>
      </x:c>
      <x:c r="I168" s="19" t="n">
        <x:f>IF(ISNUMBER(F168),F168,NA())</x:f>
        <x:v>8</x:v>
      </x:c>
      <x:c r="J168" s="7" t="str">
        <x:v>un</x:v>
      </x:c>
      <x:c r="K168" s="7" t="str">
        <x:v>2porposte;3,2kWporquadra</x:v>
      </x:c>
      <x:c r="L168" s="2"/>
      <x:c r="M168" s="2"/>
      <x:c r="N168" s="2"/>
      <x:c r="O168" s="2"/>
      <x:c r="P168" s="2"/>
      <x:c r="Q168" s="2"/>
      <x:c r="R168" s="2"/>
      <x:c r="S168" s="2"/>
    </x:row>
    <x:row r="169" ht="46" customHeight="1">
      <x:c r="A169" s="2"/>
      <x:c r="B169" s="2"/>
      <x:c r="C169" s="7" t="str">
        <x:v>M-ESP-T214</x:v>
      </x:c>
      <x:c r="D169" s="7" t="str">
        <x:v>Tênis 2: Circuitos de iluminação e quadro local</x:v>
      </x:c>
      <x:c r="E169" s="7" t="str">
        <x:v>direto</x:v>
      </x:c>
      <x:c r="F169" s="18" t="n">
        <x:v>1</x:v>
      </x:c>
      <x:c r="G169" s="18" t="n">
        <x:v>1</x:v>
      </x:c>
      <x:c r="H169" s="18" t="n">
        <x:v>1</x:v>
      </x:c>
      <x:c r="I169" s="19" t="n">
        <x:f>IF(ISNUMBER(F169),F169,NA())</x:f>
        <x:v>1</x:v>
      </x:c>
      <x:c r="J169" s="7" t="str">
        <x:v>conj</x:v>
      </x:c>
      <x:c r="K169" s="7" t="str">
        <x:v>170mde rota porquadra+1quadro; hipótese</x:v>
      </x:c>
      <x:c r="L169" s="2"/>
      <x:c r="M169" s="2"/>
      <x:c r="N169" s="2"/>
      <x:c r="O169" s="2"/>
      <x:c r="P169" s="2"/>
      <x:c r="Q169" s="2"/>
      <x:c r="R169" s="2"/>
      <x:c r="S169" s="2"/>
    </x:row>
    <x:row r="170" ht="46" customHeight="1">
      <x:c r="A170" s="2"/>
      <x:c r="B170" s="2"/>
      <x:c r="C170" s="7" t="str">
        <x:v>M-ESP-T215</x:v>
      </x:c>
      <x:c r="D170" s="7" t="str">
        <x:v>Tênis 2: Bancos e lixeiras do recinto</x:v>
      </x:c>
      <x:c r="E170" s="7" t="str">
        <x:v>direto</x:v>
      </x:c>
      <x:c r="F170" s="18" t="n">
        <x:v>1</x:v>
      </x:c>
      <x:c r="G170" s="18" t="n">
        <x:v>1</x:v>
      </x:c>
      <x:c r="H170" s="18" t="n">
        <x:v>1</x:v>
      </x:c>
      <x:c r="I170" s="19" t="n">
        <x:f>IF(ISNUMBER(F170),F170,NA())</x:f>
        <x:v>1</x:v>
      </x:c>
      <x:c r="J170" s="7" t="str">
        <x:v>conj</x:v>
      </x:c>
      <x:c r="K170" s="7" t="str">
        <x:v>2bancos+2lixeiras, fora dafaixalivre</x:v>
      </x:c>
      <x:c r="L170" s="2"/>
      <x:c r="M170" s="2"/>
      <x:c r="N170" s="2"/>
      <x:c r="O170" s="2"/>
      <x:c r="P170" s="2"/>
      <x:c r="Q170" s="2"/>
      <x:c r="R170" s="2"/>
      <x:c r="S170" s="2"/>
    </x:row>
    <x:row r="171" ht="46" customHeight="1">
      <x:c r="A171" s="2"/>
      <x:c r="B171" s="2"/>
      <x:c r="C171" s="7" t="str">
        <x:v>M-ESP-T302</x:v>
      </x:c>
      <x:c r="D171" s="7" t="str">
        <x:v>Tênis 3: Sub-base granular30cm transportada/aplicada</x:v>
      </x:c>
      <x:c r="E171" s="7" t="str">
        <x:v>direto</x:v>
      </x:c>
      <x:c r="F171" s="18" t="n">
        <x:v>200.6596</x:v>
      </x:c>
      <x:c r="G171" s="18" t="n">
        <x:v>1</x:v>
      </x:c>
      <x:c r="H171" s="18" t="n">
        <x:v>1</x:v>
      </x:c>
      <x:c r="I171" s="19" t="n">
        <x:f>IF(ISNUMBER(F171),F171,NA())</x:f>
        <x:v>200.6596</x:v>
      </x:c>
      <x:c r="J171" s="7" t="str">
        <x:v>m³</x:v>
      </x:c>
      <x:c r="K171" s="7" t="str">
        <x:v>Área×0,30m, camada hipotética</x:v>
      </x:c>
      <x:c r="L171" s="2"/>
      <x:c r="M171" s="2"/>
      <x:c r="N171" s="2"/>
      <x:c r="O171" s="2"/>
      <x:c r="P171" s="2"/>
      <x:c r="Q171" s="2"/>
      <x:c r="R171" s="2"/>
      <x:c r="S171" s="2"/>
    </x:row>
    <x:row r="172" ht="46" customHeight="1">
      <x:c r="A172" s="2"/>
      <x:c r="B172" s="2"/>
      <x:c r="C172" s="7" t="str">
        <x:v>M-ESP-T303</x:v>
      </x:c>
      <x:c r="D172" s="7" t="str">
        <x:v>Tênis 3: Base graduada10cm transportada/aplicada</x:v>
      </x:c>
      <x:c r="E172" s="7" t="str">
        <x:v>direto</x:v>
      </x:c>
      <x:c r="F172" s="18" t="n">
        <x:v>66.8865</x:v>
      </x:c>
      <x:c r="G172" s="18" t="n">
        <x:v>1</x:v>
      </x:c>
      <x:c r="H172" s="18" t="n">
        <x:v>1</x:v>
      </x:c>
      <x:c r="I172" s="19" t="n">
        <x:f>IF(ISNUMBER(F172),F172,NA())</x:f>
        <x:v>66.8865</x:v>
      </x:c>
      <x:c r="J172" s="7" t="str">
        <x:v>m³</x:v>
      </x:c>
      <x:c r="K172" s="7" t="str">
        <x:v>Área×0,10m</x:v>
      </x:c>
      <x:c r="L172" s="2"/>
      <x:c r="M172" s="2"/>
      <x:c r="N172" s="2"/>
      <x:c r="O172" s="2"/>
      <x:c r="P172" s="2"/>
      <x:c r="Q172" s="2"/>
      <x:c r="R172" s="2"/>
      <x:c r="S172" s="2"/>
    </x:row>
    <x:row r="173" ht="46" customHeight="1">
      <x:c r="A173" s="2"/>
      <x:c r="B173" s="2"/>
      <x:c r="C173" s="7" t="str">
        <x:v>M-ESP-T307</x:v>
      </x:c>
      <x:c r="D173" s="7" t="str">
        <x:v>Tênis 3: Pintura das linhas de tênis</x:v>
      </x:c>
      <x:c r="E173" s="7" t="str">
        <x:v>direto</x:v>
      </x:c>
      <x:c r="F173" s="18" t="n">
        <x:v>146.48</x:v>
      </x:c>
      <x:c r="G173" s="18" t="n">
        <x:v>1</x:v>
      </x:c>
      <x:c r="H173" s="18" t="n">
        <x:v>1</x:v>
      </x:c>
      <x:c r="I173" s="19" t="n">
        <x:f>IF(ISNUMBER(F173),F173,NA())</x:f>
        <x:v>146.48</x:v>
      </x:c>
      <x:c r="J173" s="7" t="str">
        <x:v>m</x:v>
      </x:c>
      <x:c r="K173" s="7" t="str">
        <x:v>4×23,77+2×10,97+2×8,23+2×6,40+2×0,10=146,48m nominais; conferir desconto de cruzamentos/espessuras no executivo</x:v>
      </x:c>
      <x:c r="L173" s="2"/>
      <x:c r="M173" s="2"/>
      <x:c r="N173" s="2"/>
      <x:c r="O173" s="2"/>
      <x:c r="P173" s="2"/>
      <x:c r="Q173" s="2"/>
      <x:c r="R173" s="2"/>
      <x:c r="S173" s="2"/>
    </x:row>
    <x:row r="174" ht="46" customHeight="1">
      <x:c r="A174" s="2"/>
      <x:c r="B174" s="2"/>
      <x:c r="C174" s="7" t="str">
        <x:v>M-ESP-T308</x:v>
      </x:c>
      <x:c r="D174" s="7" t="str">
        <x:v>Tênis 3: Drenagem superficial periférica</x:v>
      </x:c>
      <x:c r="E174" s="7" t="str">
        <x:v>direto</x:v>
      </x:c>
      <x:c r="F174" s="18" t="n">
        <x:v>109.72</x:v>
      </x:c>
      <x:c r="G174" s="18" t="n">
        <x:v>1</x:v>
      </x:c>
      <x:c r="H174" s="18" t="n">
        <x:v>1</x:v>
      </x:c>
      <x:c r="I174" s="19" t="n">
        <x:f>IF(ISNUMBER(F174),F174,NA())</x:f>
        <x:v>109.72</x:v>
      </x:c>
      <x:c r="J174" s="7" t="str">
        <x:v>m</x:v>
      </x:c>
      <x:c r="K174" s="7" t="str">
        <x:v>2×(36,57+18,29)</x:v>
      </x:c>
      <x:c r="L174" s="2"/>
      <x:c r="M174" s="2"/>
      <x:c r="N174" s="2"/>
      <x:c r="O174" s="2"/>
      <x:c r="P174" s="2"/>
      <x:c r="Q174" s="2"/>
      <x:c r="R174" s="2"/>
      <x:c r="S174" s="2"/>
    </x:row>
    <x:row r="175" ht="46" customHeight="1">
      <x:c r="A175" s="2"/>
      <x:c r="B175" s="2"/>
      <x:c r="C175" s="7" t="str">
        <x:v>M-ESP-T309</x:v>
      </x:c>
      <x:c r="D175" s="7" t="str">
        <x:v>Tênis 3: Alambrado3m com suportes, sem portão</x:v>
      </x:c>
      <x:c r="E175" s="7" t="str">
        <x:v>direto</x:v>
      </x:c>
      <x:c r="F175" s="18" t="n">
        <x:v>323.16</x:v>
      </x:c>
      <x:c r="G175" s="18" t="n">
        <x:v>1</x:v>
      </x:c>
      <x:c r="H175" s="18" t="n">
        <x:v>1</x:v>
      </x:c>
      <x:c r="I175" s="19" t="n">
        <x:f>IF(ISNUMBER(F175),F175,NA())</x:f>
        <x:v>323.16</x:v>
      </x:c>
      <x:c r="J175" s="7" t="str">
        <x:v>m²</x:v>
      </x:c>
      <x:c r="K175" s="7" t="str">
        <x:v>(109,72−2mabertura)×3m</x:v>
      </x:c>
      <x:c r="L175" s="2"/>
      <x:c r="M175" s="2"/>
      <x:c r="N175" s="2"/>
      <x:c r="O175" s="2"/>
      <x:c r="P175" s="2"/>
      <x:c r="Q175" s="2"/>
      <x:c r="R175" s="2"/>
      <x:c r="S175" s="2"/>
    </x:row>
    <x:row r="176" ht="46" customHeight="1">
      <x:c r="A176" s="2"/>
      <x:c r="B176" s="2"/>
      <x:c r="C176" s="7" t="str">
        <x:v>M-ESP-T310</x:v>
      </x:c>
      <x:c r="D176" s="7" t="str">
        <x:v>Tênis 3: Portão2×3m</x:v>
      </x:c>
      <x:c r="E176" s="7" t="str">
        <x:v>direto</x:v>
      </x:c>
      <x:c r="F176" s="18" t="n">
        <x:v>6</x:v>
      </x:c>
      <x:c r="G176" s="18" t="n">
        <x:v>1</x:v>
      </x:c>
      <x:c r="H176" s="18" t="n">
        <x:v>1</x:v>
      </x:c>
      <x:c r="I176" s="19" t="n">
        <x:f>IF(ISNUMBER(F176),F176,NA())</x:f>
        <x:v>6</x:v>
      </x:c>
      <x:c r="J176" s="7" t="str">
        <x:v>m²</x:v>
      </x:c>
      <x:c r="K176" s="7" t="str">
        <x:v>1abertura2m×3m deduzida do alambrado</x:v>
      </x:c>
      <x:c r="L176" s="2"/>
      <x:c r="M176" s="2"/>
      <x:c r="N176" s="2"/>
      <x:c r="O176" s="2"/>
      <x:c r="P176" s="2"/>
      <x:c r="Q176" s="2"/>
      <x:c r="R176" s="2"/>
      <x:c r="S176" s="2"/>
    </x:row>
    <x:row r="177" ht="46" customHeight="1">
      <x:c r="A177" s="2"/>
      <x:c r="B177" s="2"/>
      <x:c r="C177" s="7" t="str">
        <x:v>M-ESP-T311</x:v>
      </x:c>
      <x:c r="D177" s="7" t="str">
        <x:v>Tênis 3: Postes e rede esportiva de tênis</x:v>
      </x:c>
      <x:c r="E177" s="7" t="str">
        <x:v>direto</x:v>
      </x:c>
      <x:c r="F177" s="18" t="n">
        <x:v>1</x:v>
      </x:c>
      <x:c r="G177" s="18" t="n">
        <x:v>1</x:v>
      </x:c>
      <x:c r="H177" s="18" t="n">
        <x:v>1</x:v>
      </x:c>
      <x:c r="I177" s="19" t="n">
        <x:f>IF(ISNUMBER(F177),F177,NA())</x:f>
        <x:v>1</x:v>
      </x:c>
      <x:c r="J177" s="7" t="str">
        <x:v>conj</x:v>
      </x:c>
      <x:c r="K177" s="7" t="str">
        <x:v>1par de postes+rede, regulagem e fixação</x:v>
      </x:c>
      <x:c r="L177" s="2"/>
      <x:c r="M177" s="2"/>
      <x:c r="N177" s="2"/>
      <x:c r="O177" s="2"/>
      <x:c r="P177" s="2"/>
      <x:c r="Q177" s="2"/>
      <x:c r="R177" s="2"/>
      <x:c r="S177" s="2"/>
    </x:row>
    <x:row r="178" ht="46" customHeight="1">
      <x:c r="A178" s="2"/>
      <x:c r="B178" s="2"/>
      <x:c r="C178" s="7" t="str">
        <x:v>M-ESP-T312</x:v>
      </x:c>
      <x:c r="D178" s="7" t="str">
        <x:v>Tênis 3: Postes8m com fundação para iluminação</x:v>
      </x:c>
      <x:c r="E178" s="7" t="str">
        <x:v>direto</x:v>
      </x:c>
      <x:c r="F178" s="18" t="n">
        <x:v>4</x:v>
      </x:c>
      <x:c r="G178" s="18" t="n">
        <x:v>1</x:v>
      </x:c>
      <x:c r="H178" s="18" t="n">
        <x:v>1</x:v>
      </x:c>
      <x:c r="I178" s="19" t="n">
        <x:f>IF(ISNUMBER(F178),F178,NA())</x:f>
        <x:v>4</x:v>
      </x:c>
      <x:c r="J178" s="7" t="str">
        <x:v>un</x:v>
      </x:c>
      <x:c r="K178" s="7" t="str">
        <x:v>4postesporquadra, fora dasfaixaslivres</x:v>
      </x:c>
      <x:c r="L178" s="2"/>
      <x:c r="M178" s="2"/>
      <x:c r="N178" s="2"/>
      <x:c r="O178" s="2"/>
      <x:c r="P178" s="2"/>
      <x:c r="Q178" s="2"/>
      <x:c r="R178" s="2"/>
      <x:c r="S178" s="2"/>
    </x:row>
    <x:row r="179" ht="46" customHeight="1">
      <x:c r="A179" s="2"/>
      <x:c r="B179" s="2"/>
      <x:c r="C179" s="7" t="str">
        <x:v>M-ESP-T313</x:v>
      </x:c>
      <x:c r="D179" s="7" t="str">
        <x:v>Tênis 3: Luminárias LED esportivas400W</x:v>
      </x:c>
      <x:c r="E179" s="7" t="str">
        <x:v>direto</x:v>
      </x:c>
      <x:c r="F179" s="18" t="n">
        <x:v>8</x:v>
      </x:c>
      <x:c r="G179" s="18" t="n">
        <x:v>1</x:v>
      </x:c>
      <x:c r="H179" s="18" t="n">
        <x:v>1</x:v>
      </x:c>
      <x:c r="I179" s="19" t="n">
        <x:f>IF(ISNUMBER(F179),F179,NA())</x:f>
        <x:v>8</x:v>
      </x:c>
      <x:c r="J179" s="7" t="str">
        <x:v>un</x:v>
      </x:c>
      <x:c r="K179" s="7" t="str">
        <x:v>2porposte;3,2kWporquadra</x:v>
      </x:c>
      <x:c r="L179" s="2"/>
      <x:c r="M179" s="2"/>
      <x:c r="N179" s="2"/>
      <x:c r="O179" s="2"/>
      <x:c r="P179" s="2"/>
      <x:c r="Q179" s="2"/>
      <x:c r="R179" s="2"/>
      <x:c r="S179" s="2"/>
    </x:row>
    <x:row r="180" ht="46" customHeight="1">
      <x:c r="A180" s="2"/>
      <x:c r="B180" s="2"/>
      <x:c r="C180" s="7" t="str">
        <x:v>M-ESP-T314</x:v>
      </x:c>
      <x:c r="D180" s="7" t="str">
        <x:v>Tênis 3: Circuitos de iluminação e quadro local</x:v>
      </x:c>
      <x:c r="E180" s="7" t="str">
        <x:v>direto</x:v>
      </x:c>
      <x:c r="F180" s="18" t="n">
        <x:v>1</x:v>
      </x:c>
      <x:c r="G180" s="18" t="n">
        <x:v>1</x:v>
      </x:c>
      <x:c r="H180" s="18" t="n">
        <x:v>1</x:v>
      </x:c>
      <x:c r="I180" s="19" t="n">
        <x:f>IF(ISNUMBER(F180),F180,NA())</x:f>
        <x:v>1</x:v>
      </x:c>
      <x:c r="J180" s="7" t="str">
        <x:v>conj</x:v>
      </x:c>
      <x:c r="K180" s="7" t="str">
        <x:v>170mde rota porquadra+1quadro; hipótese</x:v>
      </x:c>
      <x:c r="L180" s="2"/>
      <x:c r="M180" s="2"/>
      <x:c r="N180" s="2"/>
      <x:c r="O180" s="2"/>
      <x:c r="P180" s="2"/>
      <x:c r="Q180" s="2"/>
      <x:c r="R180" s="2"/>
      <x:c r="S180" s="2"/>
    </x:row>
    <x:row r="181" ht="46" customHeight="1">
      <x:c r="A181" s="2"/>
      <x:c r="B181" s="2"/>
      <x:c r="C181" s="7" t="str">
        <x:v>M-ESP-T315</x:v>
      </x:c>
      <x:c r="D181" s="7" t="str">
        <x:v>Tênis 3: Bancos e lixeiras do recinto</x:v>
      </x:c>
      <x:c r="E181" s="7" t="str">
        <x:v>direto</x:v>
      </x:c>
      <x:c r="F181" s="18" t="n">
        <x:v>1</x:v>
      </x:c>
      <x:c r="G181" s="18" t="n">
        <x:v>1</x:v>
      </x:c>
      <x:c r="H181" s="18" t="n">
        <x:v>1</x:v>
      </x:c>
      <x:c r="I181" s="19" t="n">
        <x:f>IF(ISNUMBER(F181),F181,NA())</x:f>
        <x:v>1</x:v>
      </x:c>
      <x:c r="J181" s="7" t="str">
        <x:v>conj</x:v>
      </x:c>
      <x:c r="K181" s="7" t="str">
        <x:v>2bancos+2lixeiras, fora dafaixalivre</x:v>
      </x:c>
      <x:c r="L181" s="2"/>
      <x:c r="M181" s="2"/>
      <x:c r="N181" s="2"/>
      <x:c r="O181" s="2"/>
      <x:c r="P181" s="2"/>
      <x:c r="Q181" s="2"/>
      <x:c r="R181" s="2"/>
      <x:c r="S181" s="2"/>
    </x:row>
    <x:row r="182" ht="46" customHeight="1">
      <x:c r="A182" s="2"/>
      <x:c r="B182" s="2"/>
      <x:c r="C182" s="7" t="str">
        <x:v>M-ESP-B02</x:v>
      </x:c>
      <x:c r="D182" s="7" t="str">
        <x:v>Beach tennis: Camada drenante granular10cm</x:v>
      </x:c>
      <x:c r="E182" s="7" t="str">
        <x:v>direto</x:v>
      </x:c>
      <x:c r="F182" s="18" t="n">
        <x:v>46.8</x:v>
      </x:c>
      <x:c r="G182" s="18" t="n">
        <x:v>1</x:v>
      </x:c>
      <x:c r="H182" s="18" t="n">
        <x:v>1</x:v>
      </x:c>
      <x:c r="I182" s="19" t="n">
        <x:f>IF(ISNUMBER(F182),F182,NA())</x:f>
        <x:v>46.8</x:v>
      </x:c>
      <x:c r="J182" s="7" t="str">
        <x:v>m³</x:v>
      </x:c>
      <x:c r="K182" s="7" t="str">
        <x:v>468×0,10</x:v>
      </x:c>
      <x:c r="L182" s="2"/>
      <x:c r="M182" s="2"/>
      <x:c r="N182" s="2"/>
      <x:c r="O182" s="2"/>
      <x:c r="P182" s="2"/>
      <x:c r="Q182" s="2"/>
      <x:c r="R182" s="2"/>
      <x:c r="S182" s="2"/>
    </x:row>
    <x:row r="183" ht="46" customHeight="1">
      <x:c r="A183" s="2"/>
      <x:c r="B183" s="2"/>
      <x:c r="C183" s="7" t="str">
        <x:v>M-ESP-B03</x:v>
      </x:c>
      <x:c r="D183" s="7" t="str">
        <x:v>Beach tennis: Drenos enterrados com vala/tubo/brita/manta</x:v>
      </x:c>
      <x:c r="E183" s="7" t="str">
        <x:v>direto</x:v>
      </x:c>
      <x:c r="F183" s="18" t="n">
        <x:v>152</x:v>
      </x:c>
      <x:c r="G183" s="18" t="n">
        <x:v>1</x:v>
      </x:c>
      <x:c r="H183" s="18" t="n">
        <x:v>1</x:v>
      </x:c>
      <x:c r="I183" s="19" t="n">
        <x:f>IF(ISNUMBER(F183),F183,NA())</x:f>
        <x:v>152</x:v>
      </x:c>
      <x:c r="J183" s="7" t="str">
        <x:v>m</x:v>
      </x:c>
      <x:c r="K183" s="7" t="str">
        <x:v>7ramais×18m+26m coletor</x:v>
      </x:c>
      <x:c r="L183" s="2"/>
      <x:c r="M183" s="2"/>
      <x:c r="N183" s="2"/>
      <x:c r="O183" s="2"/>
      <x:c r="P183" s="2"/>
      <x:c r="Q183" s="2"/>
      <x:c r="R183" s="2"/>
      <x:c r="S183" s="2"/>
    </x:row>
    <x:row r="184" ht="46" customHeight="1">
      <x:c r="A184" s="2"/>
      <x:c r="B184" s="2"/>
      <x:c r="C184" s="7" t="str">
        <x:v>M-ESP-B05</x:v>
      </x:c>
      <x:c r="D184" s="7" t="str">
        <x:v>Beach tennis: Areia esportiva40cm, limpa, transportada e aplicada</x:v>
      </x:c>
      <x:c r="E184" s="7" t="str">
        <x:v>direto</x:v>
      </x:c>
      <x:c r="F184" s="18" t="n">
        <x:v>187.2</x:v>
      </x:c>
      <x:c r="G184" s="18" t="n">
        <x:v>1</x:v>
      </x:c>
      <x:c r="H184" s="18" t="n">
        <x:v>1</x:v>
      </x:c>
      <x:c r="I184" s="19" t="n">
        <x:f>IF(ISNUMBER(F184),F184,NA())</x:f>
        <x:v>187.2</x:v>
      </x:c>
      <x:c r="J184" s="7" t="str">
        <x:v>m³</x:v>
      </x:c>
      <x:c r="K184" s="7" t="str">
        <x:v>468×0,40; volume final instalado</x:v>
      </x:c>
      <x:c r="L184" s="2"/>
      <x:c r="M184" s="2"/>
      <x:c r="N184" s="2"/>
      <x:c r="O184" s="2"/>
      <x:c r="P184" s="2"/>
      <x:c r="Q184" s="2"/>
      <x:c r="R184" s="2"/>
      <x:c r="S184" s="2"/>
    </x:row>
    <x:row r="185" ht="46" customHeight="1">
      <x:c r="A185" s="2"/>
      <x:c r="B185" s="2"/>
      <x:c r="C185" s="7" t="str">
        <x:v>M-ESP-B06</x:v>
      </x:c>
      <x:c r="D185" s="7" t="str">
        <x:v>Beach tennis: Borda de contenção protegida</x:v>
      </x:c>
      <x:c r="E185" s="7" t="str">
        <x:v>direto</x:v>
      </x:c>
      <x:c r="F185" s="18" t="n">
        <x:v>88</x:v>
      </x:c>
      <x:c r="G185" s="18" t="n">
        <x:v>1</x:v>
      </x:c>
      <x:c r="H185" s="18" t="n">
        <x:v>1</x:v>
      </x:c>
      <x:c r="I185" s="19" t="n">
        <x:f>IF(ISNUMBER(F185),F185,NA())</x:f>
        <x:v>88</x:v>
      </x:c>
      <x:c r="J185" s="7" t="str">
        <x:v>m</x:v>
      </x:c>
      <x:c r="K185" s="7" t="str">
        <x:v>2×(26+18)</x:v>
      </x:c>
      <x:c r="L185" s="2"/>
      <x:c r="M185" s="2"/>
      <x:c r="N185" s="2"/>
      <x:c r="O185" s="2"/>
      <x:c r="P185" s="2"/>
      <x:c r="Q185" s="2"/>
      <x:c r="R185" s="2"/>
      <x:c r="S185" s="2"/>
    </x:row>
    <x:row r="186" ht="46" customHeight="1">
      <x:c r="A186" s="2"/>
      <x:c r="B186" s="2"/>
      <x:c r="C186" s="7" t="str">
        <x:v>M-ESP-B07</x:v>
      </x:c>
      <x:c r="D186" s="7" t="str">
        <x:v>Beach tennis: Cerca de3m, sem portão</x:v>
      </x:c>
      <x:c r="E186" s="7" t="str">
        <x:v>direto</x:v>
      </x:c>
      <x:c r="F186" s="18" t="n">
        <x:v>258</x:v>
      </x:c>
      <x:c r="G186" s="18" t="n">
        <x:v>1</x:v>
      </x:c>
      <x:c r="H186" s="18" t="n">
        <x:v>1</x:v>
      </x:c>
      <x:c r="I186" s="19" t="n">
        <x:f>IF(ISNUMBER(F186),F186,NA())</x:f>
        <x:v>258</x:v>
      </x:c>
      <x:c r="J186" s="7" t="str">
        <x:v>m²</x:v>
      </x:c>
      <x:c r="K186" s="7" t="str">
        <x:v>(88−2mabertura)×3</x:v>
      </x:c>
      <x:c r="L186" s="2"/>
      <x:c r="M186" s="2"/>
      <x:c r="N186" s="2"/>
      <x:c r="O186" s="2"/>
      <x:c r="P186" s="2"/>
      <x:c r="Q186" s="2"/>
      <x:c r="R186" s="2"/>
      <x:c r="S186" s="2"/>
    </x:row>
    <x:row r="187" ht="46" customHeight="1">
      <x:c r="A187" s="2"/>
      <x:c r="B187" s="2"/>
      <x:c r="C187" s="7" t="str">
        <x:v>M-ESP-B08</x:v>
      </x:c>
      <x:c r="D187" s="7" t="str">
        <x:v>Beach tennis: Portão de acesso2×3m</x:v>
      </x:c>
      <x:c r="E187" s="7" t="str">
        <x:v>direto</x:v>
      </x:c>
      <x:c r="F187" s="18" t="n">
        <x:v>6</x:v>
      </x:c>
      <x:c r="G187" s="18" t="n">
        <x:v>1</x:v>
      </x:c>
      <x:c r="H187" s="18" t="n">
        <x:v>1</x:v>
      </x:c>
      <x:c r="I187" s="19" t="n">
        <x:f>IF(ISNUMBER(F187),F187,NA())</x:f>
        <x:v>6</x:v>
      </x:c>
      <x:c r="J187" s="7" t="str">
        <x:v>m²</x:v>
      </x:c>
      <x:c r="K187" s="7" t="str">
        <x:v>2mabertura deduzida da cerca</x:v>
      </x:c>
      <x:c r="L187" s="2"/>
      <x:c r="M187" s="2"/>
      <x:c r="N187" s="2"/>
      <x:c r="O187" s="2"/>
      <x:c r="P187" s="2"/>
      <x:c r="Q187" s="2"/>
      <x:c r="R187" s="2"/>
      <x:c r="S187" s="2"/>
    </x:row>
    <x:row r="188" ht="46" customHeight="1">
      <x:c r="A188" s="2"/>
      <x:c r="B188" s="2"/>
      <x:c r="C188" s="7" t="str">
        <x:v>M-ESP-B09</x:v>
      </x:c>
      <x:c r="D188" s="7" t="str">
        <x:v>Beach tennis: Kit beach tennis: postes reguláveis/rede/linhas/acolchoamento</x:v>
      </x:c>
      <x:c r="E188" s="7" t="str">
        <x:v>direto</x:v>
      </x:c>
      <x:c r="F188" s="18" t="n">
        <x:v>1</x:v>
      </x:c>
      <x:c r="G188" s="18" t="n">
        <x:v>1</x:v>
      </x:c>
      <x:c r="H188" s="18" t="n">
        <x:v>1</x:v>
      </x:c>
      <x:c r="I188" s="19" t="n">
        <x:f>IF(ISNUMBER(F188),F188,NA())</x:f>
        <x:v>1</x:v>
      </x:c>
      <x:c r="J188" s="7" t="str">
        <x:v>conj</x:v>
      </x:c>
      <x:c r="K188" s="7" t="str">
        <x:v>1kit; rede regulada para categoria oficial</x:v>
      </x:c>
      <x:c r="L188" s="2"/>
      <x:c r="M188" s="2"/>
      <x:c r="N188" s="2"/>
      <x:c r="O188" s="2"/>
      <x:c r="P188" s="2"/>
      <x:c r="Q188" s="2"/>
      <x:c r="R188" s="2"/>
      <x:c r="S188" s="2"/>
    </x:row>
    <x:row r="189" ht="46" customHeight="1">
      <x:c r="A189" s="2"/>
      <x:c r="B189" s="2"/>
      <x:c r="C189" s="7" t="str">
        <x:v>M-ESP-B10</x:v>
      </x:c>
      <x:c r="D189" s="7" t="str">
        <x:v>Beach tennis: Postes de iluminação8m com fundações</x:v>
      </x:c>
      <x:c r="E189" s="7" t="str">
        <x:v>direto</x:v>
      </x:c>
      <x:c r="F189" s="18" t="n">
        <x:v>4</x:v>
      </x:c>
      <x:c r="G189" s="18" t="n">
        <x:v>1</x:v>
      </x:c>
      <x:c r="H189" s="18" t="n">
        <x:v>1</x:v>
      </x:c>
      <x:c r="I189" s="19" t="n">
        <x:f>IF(ISNUMBER(F189),F189,NA())</x:f>
        <x:v>4</x:v>
      </x:c>
      <x:c r="J189" s="7" t="str">
        <x:v>un</x:v>
      </x:c>
      <x:c r="K189" s="7" t="str">
        <x:v>4postes externos à zona livre</x:v>
      </x:c>
      <x:c r="L189" s="2"/>
      <x:c r="M189" s="2"/>
      <x:c r="N189" s="2"/>
      <x:c r="O189" s="2"/>
      <x:c r="P189" s="2"/>
      <x:c r="Q189" s="2"/>
      <x:c r="R189" s="2"/>
      <x:c r="S189" s="2"/>
    </x:row>
    <x:row r="190" ht="46" customHeight="1">
      <x:c r="A190" s="2"/>
      <x:c r="B190" s="2"/>
      <x:c r="C190" s="7" t="str">
        <x:v>M-ESP-B11</x:v>
      </x:c>
      <x:c r="D190" s="7" t="str">
        <x:v>Beach tennis: Luminárias LED400W</x:v>
      </x:c>
      <x:c r="E190" s="7" t="str">
        <x:v>direto</x:v>
      </x:c>
      <x:c r="F190" s="18" t="n">
        <x:v>8</x:v>
      </x:c>
      <x:c r="G190" s="18" t="n">
        <x:v>1</x:v>
      </x:c>
      <x:c r="H190" s="18" t="n">
        <x:v>1</x:v>
      </x:c>
      <x:c r="I190" s="19" t="n">
        <x:f>IF(ISNUMBER(F190),F190,NA())</x:f>
        <x:v>8</x:v>
      </x:c>
      <x:c r="J190" s="7" t="str">
        <x:v>un</x:v>
      </x:c>
      <x:c r="K190" s="7" t="str">
        <x:v>2porposte;3,2kWporquadra</x:v>
      </x:c>
      <x:c r="L190" s="2"/>
      <x:c r="M190" s="2"/>
      <x:c r="N190" s="2"/>
      <x:c r="O190" s="2"/>
      <x:c r="P190" s="2"/>
      <x:c r="Q190" s="2"/>
      <x:c r="R190" s="2"/>
      <x:c r="S190" s="2"/>
    </x:row>
    <x:row r="191" ht="46" customHeight="1">
      <x:c r="A191" s="2"/>
      <x:c r="B191" s="2"/>
      <x:c r="C191" s="7" t="str">
        <x:v>M-ESP-B12</x:v>
      </x:c>
      <x:c r="D191" s="7" t="str">
        <x:v>Beach tennis: Circuitos/quadro/aterramento de iluminação</x:v>
      </x:c>
      <x:c r="E191" s="7" t="str">
        <x:v>direto</x:v>
      </x:c>
      <x:c r="F191" s="18" t="n">
        <x:v>1</x:v>
      </x:c>
      <x:c r="G191" s="18" t="n">
        <x:v>1</x:v>
      </x:c>
      <x:c r="H191" s="18" t="n">
        <x:v>1</x:v>
      </x:c>
      <x:c r="I191" s="19" t="n">
        <x:f>IF(ISNUMBER(F191),F191,NA())</x:f>
        <x:v>1</x:v>
      </x:c>
      <x:c r="J191" s="7" t="str">
        <x:v>conj</x:v>
      </x:c>
      <x:c r="K191" s="7" t="str">
        <x:v>120mderotaporquadra+quadro;hipótese</x:v>
      </x:c>
      <x:c r="L191" s="2"/>
      <x:c r="M191" s="2"/>
      <x:c r="N191" s="2"/>
      <x:c r="O191" s="2"/>
      <x:c r="P191" s="2"/>
      <x:c r="Q191" s="2"/>
      <x:c r="R191" s="2"/>
      <x:c r="S191" s="2"/>
    </x:row>
    <x:row r="192" ht="46" customHeight="1">
      <x:c r="A192" s="2"/>
      <x:c r="B192" s="2"/>
      <x:c r="C192" s="7" t="str">
        <x:v>M-ESP-B13</x:v>
      </x:c>
      <x:c r="D192" s="7" t="str">
        <x:v>Beach tennis: Caixas e ligação local da drenagem</x:v>
      </x:c>
      <x:c r="E192" s="7" t="str">
        <x:v>direto</x:v>
      </x:c>
      <x:c r="F192" s="18" t="n">
        <x:v>1</x:v>
      </x:c>
      <x:c r="G192" s="18" t="n">
        <x:v>1</x:v>
      </x:c>
      <x:c r="H192" s="18" t="n">
        <x:v>1</x:v>
      </x:c>
      <x:c r="I192" s="19" t="n">
        <x:f>IF(ISNUMBER(F192),F192,NA())</x:f>
        <x:v>1</x:v>
      </x:c>
      <x:c r="J192" s="7" t="str">
        <x:v>conj</x:v>
      </x:c>
      <x:c r="K192" s="7" t="str">
        <x:v>2caixas+20mde ramal até rede geral</x:v>
      </x:c>
      <x:c r="L192" s="2"/>
      <x:c r="M192" s="2"/>
      <x:c r="N192" s="2"/>
      <x:c r="O192" s="2"/>
      <x:c r="P192" s="2"/>
      <x:c r="Q192" s="2"/>
      <x:c r="R192" s="2"/>
      <x:c r="S192" s="2"/>
    </x:row>
    <x:row r="193" ht="46" customHeight="1">
      <x:c r="A193" s="2"/>
      <x:c r="B193" s="2"/>
      <x:c r="C193" s="7" t="str">
        <x:v>M-ESP-B14</x:v>
      </x:c>
      <x:c r="D193" s="7" t="str">
        <x:v>Beach tennis: Mobiliário e limpeza inicial da areia</x:v>
      </x:c>
      <x:c r="E193" s="7" t="str">
        <x:v>direto</x:v>
      </x:c>
      <x:c r="F193" s="18" t="n">
        <x:v>1</x:v>
      </x:c>
      <x:c r="G193" s="18" t="n">
        <x:v>1</x:v>
      </x:c>
      <x:c r="H193" s="18" t="n">
        <x:v>1</x:v>
      </x:c>
      <x:c r="I193" s="19" t="n">
        <x:f>IF(ISNUMBER(F193),F193,NA())</x:f>
        <x:v>1</x:v>
      </x:c>
      <x:c r="J193" s="7" t="str">
        <x:v>conj</x:v>
      </x:c>
      <x:c r="K193" s="7" t="str">
        <x:v>2bancos/lixeira/rastelos e entrega</x:v>
      </x:c>
      <x:c r="L193" s="2"/>
      <x:c r="M193" s="2"/>
      <x:c r="N193" s="2"/>
      <x:c r="O193" s="2"/>
      <x:c r="P193" s="2"/>
      <x:c r="Q193" s="2"/>
      <x:c r="R193" s="2"/>
      <x:c r="S193" s="2"/>
    </x:row>
    <x:row r="194" ht="46" customHeight="1">
      <x:c r="A194" s="2"/>
      <x:c r="B194" s="2"/>
      <x:c r="C194" s="7" t="str">
        <x:v>M-ESP-V02</x:v>
      </x:c>
      <x:c r="D194" s="7" t="str">
        <x:v>Vôlei de praia: Camada drenante granular10cm</x:v>
      </x:c>
      <x:c r="E194" s="7" t="str">
        <x:v>direto</x:v>
      </x:c>
      <x:c r="F194" s="18" t="n">
        <x:v>46.8</x:v>
      </x:c>
      <x:c r="G194" s="18" t="n">
        <x:v>1</x:v>
      </x:c>
      <x:c r="H194" s="18" t="n">
        <x:v>1</x:v>
      </x:c>
      <x:c r="I194" s="19" t="n">
        <x:f>IF(ISNUMBER(F194),F194,NA())</x:f>
        <x:v>46.8</x:v>
      </x:c>
      <x:c r="J194" s="7" t="str">
        <x:v>m³</x:v>
      </x:c>
      <x:c r="K194" s="7" t="str">
        <x:v>468×0,10</x:v>
      </x:c>
      <x:c r="L194" s="2"/>
      <x:c r="M194" s="2"/>
      <x:c r="N194" s="2"/>
      <x:c r="O194" s="2"/>
      <x:c r="P194" s="2"/>
      <x:c r="Q194" s="2"/>
      <x:c r="R194" s="2"/>
      <x:c r="S194" s="2"/>
    </x:row>
    <x:row r="195" ht="46" customHeight="1">
      <x:c r="A195" s="2"/>
      <x:c r="B195" s="2"/>
      <x:c r="C195" s="7" t="str">
        <x:v>M-ESP-V03</x:v>
      </x:c>
      <x:c r="D195" s="7" t="str">
        <x:v>Vôlei de praia: Drenos enterrados com vala/tubo/brita/manta</x:v>
      </x:c>
      <x:c r="E195" s="7" t="str">
        <x:v>direto</x:v>
      </x:c>
      <x:c r="F195" s="18" t="n">
        <x:v>152</x:v>
      </x:c>
      <x:c r="G195" s="18" t="n">
        <x:v>1</x:v>
      </x:c>
      <x:c r="H195" s="18" t="n">
        <x:v>1</x:v>
      </x:c>
      <x:c r="I195" s="19" t="n">
        <x:f>IF(ISNUMBER(F195),F195,NA())</x:f>
        <x:v>152</x:v>
      </x:c>
      <x:c r="J195" s="7" t="str">
        <x:v>m</x:v>
      </x:c>
      <x:c r="K195" s="7" t="str">
        <x:v>7ramais×18m+26m coletor</x:v>
      </x:c>
      <x:c r="L195" s="2"/>
      <x:c r="M195" s="2"/>
      <x:c r="N195" s="2"/>
      <x:c r="O195" s="2"/>
      <x:c r="P195" s="2"/>
      <x:c r="Q195" s="2"/>
      <x:c r="R195" s="2"/>
      <x:c r="S195" s="2"/>
    </x:row>
    <x:row r="196" ht="46" customHeight="1">
      <x:c r="A196" s="2"/>
      <x:c r="B196" s="2"/>
      <x:c r="C196" s="7" t="str">
        <x:v>M-ESP-V05</x:v>
      </x:c>
      <x:c r="D196" s="7" t="str">
        <x:v>Vôlei de praia: Areia esportiva40cm, limpa, transportada e aplicada</x:v>
      </x:c>
      <x:c r="E196" s="7" t="str">
        <x:v>direto</x:v>
      </x:c>
      <x:c r="F196" s="18" t="n">
        <x:v>187.2</x:v>
      </x:c>
      <x:c r="G196" s="18" t="n">
        <x:v>1</x:v>
      </x:c>
      <x:c r="H196" s="18" t="n">
        <x:v>1</x:v>
      </x:c>
      <x:c r="I196" s="19" t="n">
        <x:f>IF(ISNUMBER(F196),F196,NA())</x:f>
        <x:v>187.2</x:v>
      </x:c>
      <x:c r="J196" s="7" t="str">
        <x:v>m³</x:v>
      </x:c>
      <x:c r="K196" s="7" t="str">
        <x:v>468×0,40; volume final instalado</x:v>
      </x:c>
      <x:c r="L196" s="2"/>
      <x:c r="M196" s="2"/>
      <x:c r="N196" s="2"/>
      <x:c r="O196" s="2"/>
      <x:c r="P196" s="2"/>
      <x:c r="Q196" s="2"/>
      <x:c r="R196" s="2"/>
      <x:c r="S196" s="2"/>
    </x:row>
    <x:row r="197" ht="46" customHeight="1">
      <x:c r="A197" s="2"/>
      <x:c r="B197" s="2"/>
      <x:c r="C197" s="7" t="str">
        <x:v>M-ESP-V06</x:v>
      </x:c>
      <x:c r="D197" s="7" t="str">
        <x:v>Vôlei de praia: Borda de contenção protegida</x:v>
      </x:c>
      <x:c r="E197" s="7" t="str">
        <x:v>direto</x:v>
      </x:c>
      <x:c r="F197" s="18" t="n">
        <x:v>88</x:v>
      </x:c>
      <x:c r="G197" s="18" t="n">
        <x:v>1</x:v>
      </x:c>
      <x:c r="H197" s="18" t="n">
        <x:v>1</x:v>
      </x:c>
      <x:c r="I197" s="19" t="n">
        <x:f>IF(ISNUMBER(F197),F197,NA())</x:f>
        <x:v>88</x:v>
      </x:c>
      <x:c r="J197" s="7" t="str">
        <x:v>m</x:v>
      </x:c>
      <x:c r="K197" s="7" t="str">
        <x:v>2×(26+18)</x:v>
      </x:c>
      <x:c r="L197" s="2"/>
      <x:c r="M197" s="2"/>
      <x:c r="N197" s="2"/>
      <x:c r="O197" s="2"/>
      <x:c r="P197" s="2"/>
      <x:c r="Q197" s="2"/>
      <x:c r="R197" s="2"/>
      <x:c r="S197" s="2"/>
    </x:row>
    <x:row r="198" ht="46" customHeight="1">
      <x:c r="A198" s="2"/>
      <x:c r="B198" s="2"/>
      <x:c r="C198" s="7" t="str">
        <x:v>M-ESP-V07</x:v>
      </x:c>
      <x:c r="D198" s="7" t="str">
        <x:v>Vôlei de praia: Cerca de3m, sem portão</x:v>
      </x:c>
      <x:c r="E198" s="7" t="str">
        <x:v>direto</x:v>
      </x:c>
      <x:c r="F198" s="18" t="n">
        <x:v>258</x:v>
      </x:c>
      <x:c r="G198" s="18" t="n">
        <x:v>1</x:v>
      </x:c>
      <x:c r="H198" s="18" t="n">
        <x:v>1</x:v>
      </x:c>
      <x:c r="I198" s="19" t="n">
        <x:f>IF(ISNUMBER(F198),F198,NA())</x:f>
        <x:v>258</x:v>
      </x:c>
      <x:c r="J198" s="7" t="str">
        <x:v>m²</x:v>
      </x:c>
      <x:c r="K198" s="7" t="str">
        <x:v>(88−2mabertura)×3</x:v>
      </x:c>
      <x:c r="L198" s="2"/>
      <x:c r="M198" s="2"/>
      <x:c r="N198" s="2"/>
      <x:c r="O198" s="2"/>
      <x:c r="P198" s="2"/>
      <x:c r="Q198" s="2"/>
      <x:c r="R198" s="2"/>
      <x:c r="S198" s="2"/>
    </x:row>
    <x:row r="199" ht="46" customHeight="1">
      <x:c r="A199" s="2"/>
      <x:c r="B199" s="2"/>
      <x:c r="C199" s="7" t="str">
        <x:v>M-ESP-V08</x:v>
      </x:c>
      <x:c r="D199" s="7" t="str">
        <x:v>Vôlei de praia: Portão de acesso2×3m</x:v>
      </x:c>
      <x:c r="E199" s="7" t="str">
        <x:v>direto</x:v>
      </x:c>
      <x:c r="F199" s="18" t="n">
        <x:v>6</x:v>
      </x:c>
      <x:c r="G199" s="18" t="n">
        <x:v>1</x:v>
      </x:c>
      <x:c r="H199" s="18" t="n">
        <x:v>1</x:v>
      </x:c>
      <x:c r="I199" s="19" t="n">
        <x:f>IF(ISNUMBER(F199),F199,NA())</x:f>
        <x:v>6</x:v>
      </x:c>
      <x:c r="J199" s="7" t="str">
        <x:v>m²</x:v>
      </x:c>
      <x:c r="K199" s="7" t="str">
        <x:v>2mabertura deduzida da cerca</x:v>
      </x:c>
      <x:c r="L199" s="2"/>
      <x:c r="M199" s="2"/>
      <x:c r="N199" s="2"/>
      <x:c r="O199" s="2"/>
      <x:c r="P199" s="2"/>
      <x:c r="Q199" s="2"/>
      <x:c r="R199" s="2"/>
      <x:c r="S199" s="2"/>
    </x:row>
    <x:row r="200" ht="46" customHeight="1">
      <x:c r="A200" s="2"/>
      <x:c r="B200" s="2"/>
      <x:c r="C200" s="7" t="str">
        <x:v>M-ESP-V09</x:v>
      </x:c>
      <x:c r="D200" s="7" t="str">
        <x:v>Vôlei de praia: Kit vôlei: postes reguláveis/rede/antenas/linhas/acolchoamento</x:v>
      </x:c>
      <x:c r="E200" s="7" t="str">
        <x:v>direto</x:v>
      </x:c>
      <x:c r="F200" s="18" t="n">
        <x:v>1</x:v>
      </x:c>
      <x:c r="G200" s="18" t="n">
        <x:v>1</x:v>
      </x:c>
      <x:c r="H200" s="18" t="n">
        <x:v>1</x:v>
      </x:c>
      <x:c r="I200" s="19" t="n">
        <x:f>IF(ISNUMBER(F200),F200,NA())</x:f>
        <x:v>1</x:v>
      </x:c>
      <x:c r="J200" s="7" t="str">
        <x:v>conj</x:v>
      </x:c>
      <x:c r="K200" s="7" t="str">
        <x:v>1kit; rede regulada para categoria oficial</x:v>
      </x:c>
      <x:c r="L200" s="2"/>
      <x:c r="M200" s="2"/>
      <x:c r="N200" s="2"/>
      <x:c r="O200" s="2"/>
      <x:c r="P200" s="2"/>
      <x:c r="Q200" s="2"/>
      <x:c r="R200" s="2"/>
      <x:c r="S200" s="2"/>
    </x:row>
    <x:row r="201" ht="46" customHeight="1">
      <x:c r="A201" s="2"/>
      <x:c r="B201" s="2"/>
      <x:c r="C201" s="7" t="str">
        <x:v>M-ESP-V10</x:v>
      </x:c>
      <x:c r="D201" s="7" t="str">
        <x:v>Vôlei de praia: Postes de iluminação8m com fundações</x:v>
      </x:c>
      <x:c r="E201" s="7" t="str">
        <x:v>direto</x:v>
      </x:c>
      <x:c r="F201" s="18" t="n">
        <x:v>4</x:v>
      </x:c>
      <x:c r="G201" s="18" t="n">
        <x:v>1</x:v>
      </x:c>
      <x:c r="H201" s="18" t="n">
        <x:v>1</x:v>
      </x:c>
      <x:c r="I201" s="19" t="n">
        <x:f>IF(ISNUMBER(F201),F201,NA())</x:f>
        <x:v>4</x:v>
      </x:c>
      <x:c r="J201" s="7" t="str">
        <x:v>un</x:v>
      </x:c>
      <x:c r="K201" s="7" t="str">
        <x:v>4postes externos à zona livre</x:v>
      </x:c>
      <x:c r="L201" s="2"/>
      <x:c r="M201" s="2"/>
      <x:c r="N201" s="2"/>
      <x:c r="O201" s="2"/>
      <x:c r="P201" s="2"/>
      <x:c r="Q201" s="2"/>
      <x:c r="R201" s="2"/>
      <x:c r="S201" s="2"/>
    </x:row>
    <x:row r="202" ht="46" customHeight="1">
      <x:c r="A202" s="2"/>
      <x:c r="B202" s="2"/>
      <x:c r="C202" s="7" t="str">
        <x:v>M-ESP-V11</x:v>
      </x:c>
      <x:c r="D202" s="7" t="str">
        <x:v>Vôlei de praia: Luminárias LED400W</x:v>
      </x:c>
      <x:c r="E202" s="7" t="str">
        <x:v>direto</x:v>
      </x:c>
      <x:c r="F202" s="18" t="n">
        <x:v>8</x:v>
      </x:c>
      <x:c r="G202" s="18" t="n">
        <x:v>1</x:v>
      </x:c>
      <x:c r="H202" s="18" t="n">
        <x:v>1</x:v>
      </x:c>
      <x:c r="I202" s="19" t="n">
        <x:f>IF(ISNUMBER(F202),F202,NA())</x:f>
        <x:v>8</x:v>
      </x:c>
      <x:c r="J202" s="7" t="str">
        <x:v>un</x:v>
      </x:c>
      <x:c r="K202" s="7" t="str">
        <x:v>2porposte;3,2kWporquadra</x:v>
      </x:c>
      <x:c r="L202" s="2"/>
      <x:c r="M202" s="2"/>
      <x:c r="N202" s="2"/>
      <x:c r="O202" s="2"/>
      <x:c r="P202" s="2"/>
      <x:c r="Q202" s="2"/>
      <x:c r="R202" s="2"/>
      <x:c r="S202" s="2"/>
    </x:row>
    <x:row r="203" ht="46" customHeight="1">
      <x:c r="A203" s="2"/>
      <x:c r="B203" s="2"/>
      <x:c r="C203" s="7" t="str">
        <x:v>M-ESP-V12</x:v>
      </x:c>
      <x:c r="D203" s="7" t="str">
        <x:v>Vôlei de praia: Circuitos/quadro/aterramento de iluminação</x:v>
      </x:c>
      <x:c r="E203" s="7" t="str">
        <x:v>direto</x:v>
      </x:c>
      <x:c r="F203" s="18" t="n">
        <x:v>1</x:v>
      </x:c>
      <x:c r="G203" s="18" t="n">
        <x:v>1</x:v>
      </x:c>
      <x:c r="H203" s="18" t="n">
        <x:v>1</x:v>
      </x:c>
      <x:c r="I203" s="19" t="n">
        <x:f>IF(ISNUMBER(F203),F203,NA())</x:f>
        <x:v>1</x:v>
      </x:c>
      <x:c r="J203" s="7" t="str">
        <x:v>conj</x:v>
      </x:c>
      <x:c r="K203" s="7" t="str">
        <x:v>120mderotaporquadra+quadro;hipótese</x:v>
      </x:c>
      <x:c r="L203" s="2"/>
      <x:c r="M203" s="2"/>
      <x:c r="N203" s="2"/>
      <x:c r="O203" s="2"/>
      <x:c r="P203" s="2"/>
      <x:c r="Q203" s="2"/>
      <x:c r="R203" s="2"/>
      <x:c r="S203" s="2"/>
    </x:row>
    <x:row r="204" ht="46" customHeight="1">
      <x:c r="A204" s="2"/>
      <x:c r="B204" s="2"/>
      <x:c r="C204" s="7" t="str">
        <x:v>M-ESP-V13</x:v>
      </x:c>
      <x:c r="D204" s="7" t="str">
        <x:v>Vôlei de praia: Caixas e ligação local da drenagem</x:v>
      </x:c>
      <x:c r="E204" s="7" t="str">
        <x:v>direto</x:v>
      </x:c>
      <x:c r="F204" s="18" t="n">
        <x:v>1</x:v>
      </x:c>
      <x:c r="G204" s="18" t="n">
        <x:v>1</x:v>
      </x:c>
      <x:c r="H204" s="18" t="n">
        <x:v>1</x:v>
      </x:c>
      <x:c r="I204" s="19" t="n">
        <x:f>IF(ISNUMBER(F204),F204,NA())</x:f>
        <x:v>1</x:v>
      </x:c>
      <x:c r="J204" s="7" t="str">
        <x:v>conj</x:v>
      </x:c>
      <x:c r="K204" s="7" t="str">
        <x:v>2caixas+20mde ramal até rede geral</x:v>
      </x:c>
      <x:c r="L204" s="2"/>
      <x:c r="M204" s="2"/>
      <x:c r="N204" s="2"/>
      <x:c r="O204" s="2"/>
      <x:c r="P204" s="2"/>
      <x:c r="Q204" s="2"/>
      <x:c r="R204" s="2"/>
      <x:c r="S204" s="2"/>
    </x:row>
    <x:row r="205" ht="46" customHeight="1">
      <x:c r="A205" s="2"/>
      <x:c r="B205" s="2"/>
      <x:c r="C205" s="7" t="str">
        <x:v>M-ESP-V14</x:v>
      </x:c>
      <x:c r="D205" s="7" t="str">
        <x:v>Vôlei de praia: Mobiliário e limpeza inicial da areia</x:v>
      </x:c>
      <x:c r="E205" s="7" t="str">
        <x:v>direto</x:v>
      </x:c>
      <x:c r="F205" s="18" t="n">
        <x:v>1</x:v>
      </x:c>
      <x:c r="G205" s="18" t="n">
        <x:v>1</x:v>
      </x:c>
      <x:c r="H205" s="18" t="n">
        <x:v>1</x:v>
      </x:c>
      <x:c r="I205" s="19" t="n">
        <x:f>IF(ISNUMBER(F205),F205,NA())</x:f>
        <x:v>1</x:v>
      </x:c>
      <x:c r="J205" s="7" t="str">
        <x:v>conj</x:v>
      </x:c>
      <x:c r="K205" s="7" t="str">
        <x:v>2bancos/lixeira/rastelos e entrega</x:v>
      </x:c>
      <x:c r="L205" s="2"/>
      <x:c r="M205" s="2"/>
      <x:c r="N205" s="2"/>
      <x:c r="O205" s="2"/>
      <x:c r="P205" s="2"/>
      <x:c r="Q205" s="2"/>
      <x:c r="R205" s="2"/>
      <x:c r="S205" s="2"/>
    </x:row>
    <x:row r="206" ht="46" customHeight="1">
      <x:c r="A206" s="2"/>
      <x:c r="B206" s="2"/>
      <x:c r="C206" s="7" t="str">
        <x:v>M-UV01</x:v>
      </x:c>
      <x:c r="D206" s="7" t="str">
        <x:v>Tratamento UV infantil — provisão preventiva</x:v>
      </x:c>
      <x:c r="E206" s="7" t="str">
        <x:v>direto</x:v>
      </x:c>
      <x:c r="F206" s="18" t="n">
        <x:v>1</x:v>
      </x:c>
      <x:c r="G206" s="18" t="n">
        <x:v>1</x:v>
      </x:c>
      <x:c r="H206" s="18" t="n">
        <x:v>1</x:v>
      </x:c>
      <x:c r="I206" s="19" t="n">
        <x:f>IF(ISNUMBER(F206),F206,NA())</x:f>
        <x:v>1</x:v>
      </x:c>
      <x:c r="J206" s="7" t="str">
        <x:v>sistema</x:v>
      </x:c>
      <x:c r="K206" s="7" t="str">
        <x:v>1 sistema para 90 m³ de água+compensação; vazão, dose e transmitância ainda não dimensionadas</x:v>
      </x:c>
      <x:c r="L206" s="2"/>
      <x:c r="M206" s="2"/>
      <x:c r="N206" s="2"/>
      <x:c r="O206" s="2"/>
      <x:c r="P206" s="2"/>
      <x:c r="Q206" s="2"/>
      <x:c r="R206" s="2"/>
      <x:c r="S206" s="2"/>
    </x:row>
    <x:row r="207" ht="46" customHeight="1">
      <x:c r="A207" s="2"/>
      <x:c r="B207" s="2"/>
      <x:c r="C207" s="7" t="str">
        <x:v>M-DHW01</x:v>
      </x:c>
      <x:c r="D207" s="7" t="str">
        <x:v>Central de água quente das duchas — incremento de padrão</x:v>
      </x:c>
      <x:c r="E207" s="7" t="str">
        <x:v>direto</x:v>
      </x:c>
      <x:c r="F207" s="18" t="n">
        <x:v>1</x:v>
      </x:c>
      <x:c r="G207" s="18" t="n">
        <x:v>1</x:v>
      </x:c>
      <x:c r="H207" s="18" t="n">
        <x:v>1</x:v>
      </x:c>
      <x:c r="I207" s="19" t="n">
        <x:f>IF(ISNUMBER(F207),F207,NA())</x:f>
        <x:v>1</x:v>
      </x:c>
      <x:c r="J207" s="7" t="str">
        <x:v>sistema</x:v>
      </x:c>
      <x:c r="K207" s="7" t="str">
        <x:v>14 duchas provisórias; demanda, simultaneidade e recuperação do reservatório por calcular</x:v>
      </x:c>
      <x:c r="L207" s="2"/>
      <x:c r="M207" s="2"/>
      <x:c r="N207" s="2"/>
      <x:c r="O207" s="2"/>
      <x:c r="P207" s="2"/>
      <x:c r="Q207" s="2"/>
      <x:c r="R207" s="2"/>
      <x:c r="S207" s="2"/>
    </x:row>
    <x:row r="208" ht="26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</x:row>
    <x:row r="209" ht="26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</x:row>
    <x:row r="210" ht="26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</x:row>
    <x:row r="211" ht="26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</x:row>
    <x:row r="212" ht="26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</x:row>
    <x:row r="213" ht="26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5" hidden="0" customWidth="1"/>
    <x:col min="4" max="4" width="31" hidden="0" customWidth="1"/>
    <x:col min="5" max="5" width="48" hidden="0" customWidth="1"/>
    <x:col min="6" max="6" width="18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3" hidden="0" customWidth="1"/>
    <x:col min="15" max="15" width="65" hidden="0" customWidth="1"/>
    <x:col min="16" max="16" width="65" hidden="0" customWidth="1"/>
    <x:col min="17" max="1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Orçamento separado por componente (USD)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Cenário</x:v>
      </x:c>
      <x:c r="D4" s="2"/>
      <x:c r="E4" s="20" t="str">
        <x:f>Premissas!F7</x:f>
        <x:v>Base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ID</x:v>
      </x:c>
      <x:c r="D6" s="13" t="str">
        <x:v>Pacote</x:v>
      </x:c>
      <x:c r="E6" s="13" t="str">
        <x:v>Serviço / equipamento</x:v>
      </x:c>
      <x:c r="F6" s="13" t="str">
        <x:v>Medida</x:v>
      </x:c>
      <x:c r="G6" s="13" t="str">
        <x:v>Quantidade</x:v>
      </x:c>
      <x:c r="H6" s="13" t="str">
        <x:v>Unidade</x:v>
      </x:c>
      <x:c r="I6" s="13" t="str">
        <x:v>Preço ativo</x:v>
      </x:c>
      <x:c r="J6" s="13" t="str">
        <x:v>Subtotal ativo</x:v>
      </x:c>
      <x:c r="K6" s="13" t="str">
        <x:v>Inferior / un.</x:v>
      </x:c>
      <x:c r="L6" s="13" t="str">
        <x:v>Base / un.</x:v>
      </x:c>
      <x:c r="M6" s="13" t="str">
        <x:v>Superior / un.</x:v>
      </x:c>
      <x:c r="N6" s="2"/>
      <x:c r="O6" s="13" t="str">
        <x:v>Base do preço</x:v>
      </x:c>
      <x:c r="P6" s="13" t="str">
        <x:v>Escopo e exclusões</x:v>
      </x:c>
      <x:c r="Q6" s="13" t="str">
        <x:v>Fontes</x:v>
      </x:c>
      <x:c r="R6" s="2"/>
      <x:c r="S6" s="2"/>
    </x:row>
    <x:row r="7" ht="65" customHeight="1">
      <x:c r="A7" s="2"/>
      <x:c r="B7" s="2"/>
      <x:c r="C7" s="7" t="str">
        <x:v>T01</x:v>
      </x:c>
      <x:c r="D7" s="7" t="str">
        <x:v>Solo e drenagem</x:v>
      </x:c>
      <x:c r="E7" s="7" t="str">
        <x:v>Preparação seletiva de áreas</x:v>
      </x:c>
      <x:c r="F7" s="7" t="str">
        <x:v>M-T01</x:v>
      </x:c>
      <x:c r="G7" s="22" t="n">
        <x:f>Medidas!I37</x:f>
        <x:v>250000</x:v>
      </x:c>
      <x:c r="H7" s="19" t="str">
        <x:v>m²</x:v>
      </x:c>
      <x:c r="I7" s="22" t="n">
        <x:f>CHOOSE(Premissas!$F$6,K7,L7,M7)</x:f>
        <x:v>1</x:v>
      </x:c>
      <x:c r="J7" s="19" t="n">
        <x:f>IF(COUNT(G7,I7)=2,G7*I7,NA())</x:f>
        <x:v>250000</x:v>
      </x:c>
      <x:c r="K7" s="18" t="n">
        <x:v>0.6</x:v>
      </x:c>
      <x:c r="L7" s="18" t="n">
        <x:v>1</x:v>
      </x:c>
      <x:c r="M7" s="18" t="n">
        <x:v>1.6</x:v>
      </x:c>
      <x:c r="N7" s="7"/>
      <x:c r="O7" s="7" t="str">
        <x:v>Preço de planejamento da versão anterior, sem cotação local formal. Estimativa interna; cotação pendente</x:v>
      </x:c>
      <x:c r="P7" s="7" t="str">
        <x:v>Limpeza/locação das áreas de intervenção. Não autoriza supressão de vegetação.</x:v>
      </x:c>
      <x:c r="Q7" s="7" t="str">
        <x:v>OLD-H, OLD-P01</x:v>
      </x:c>
      <x:c r="R7" s="2"/>
      <x:c r="S7" s="2"/>
    </x:row>
    <x:row r="8" ht="65" customHeight="1">
      <x:c r="A8" s="2"/>
      <x:c r="B8" s="2"/>
      <x:c r="C8" s="7" t="str">
        <x:v>T02</x:v>
      </x:c>
      <x:c r="D8" s="7" t="str">
        <x:v>Solo e drenagem</x:v>
      </x:c>
      <x:c r="E8" s="7" t="str">
        <x:v>Aterro importado e compactado</x:v>
      </x:c>
      <x:c r="F8" s="7" t="str">
        <x:v>M-T02</x:v>
      </x:c>
      <x:c r="G8" s="22" t="n">
        <x:f>Medidas!I38</x:f>
        <x:v>100000</x:v>
      </x:c>
      <x:c r="H8" s="19" t="str">
        <x:v>m³</x:v>
      </x:c>
      <x:c r="I8" s="22" t="n">
        <x:f>CHOOSE(Premissas!$F$6,K8,L8,M8)</x:f>
        <x:v>18</x:v>
      </x:c>
      <x:c r="J8" s="19" t="n">
        <x:f>IF(COUNT(G8,I8)=2,G8*I8,NA())</x:f>
        <x:v>1800000</x:v>
      </x:c>
      <x:c r="K8" s="18" t="n">
        <x:v>15</x:v>
      </x:c>
      <x:c r="L8" s="18" t="n">
        <x:v>18</x:v>
      </x:c>
      <x:c r="M8" s="18" t="n">
        <x:v>30</x:v>
      </x:c>
      <x:c r="N8" s="7"/>
      <x:c r="O8" s="7" t="str">
        <x:v>Preço de planejamento da versão anterior, sem cotação local formal. Estimativa interna; cotação pendente</x:v>
      </x:c>
      <x:c r="P8" s="7" t="str">
        <x:v>250.000 m² x 0,40 m hipotéticos. Inclui solo/transporte; piso supõe transporte curto, jazida a confirmar.</x:v>
      </x:c>
      <x:c r="Q8" s="7" t="str">
        <x:v>OLD-H, OLD-C01</x:v>
      </x:c>
      <x:c r="R8" s="2"/>
      <x:c r="S8" s="2"/>
    </x:row>
    <x:row r="9" ht="65" customHeight="1">
      <x:c r="A9" s="2"/>
      <x:c r="B9" s="2"/>
      <x:c r="C9" s="7" t="str">
        <x:v>T03</x:v>
      </x:c>
      <x:c r="D9" s="7" t="str">
        <x:v>Solo e drenagem</x:v>
      </x:c>
      <x:c r="E9" s="7" t="str">
        <x:v>Solo especial / estabilização</x:v>
      </x:c>
      <x:c r="F9" s="7" t="str">
        <x:v>M-T03</x:v>
      </x:c>
      <x:c r="G9" s="22" t="n">
        <x:f>Medidas!I39</x:f>
        <x:v>1</x:v>
      </x:c>
      <x:c r="H9" s="19" t="str">
        <x:v>vb</x:v>
      </x:c>
      <x:c r="I9" s="22" t="n">
        <x:f>CHOOSE(Premissas!$F$6,K9,L9,M9)</x:f>
        <x:v>600000</x:v>
      </x:c>
      <x:c r="J9" s="19" t="n">
        <x:f>IF(COUNT(G9,I9)=2,G9*I9,NA())</x:f>
        <x:v>600000</x:v>
      </x:c>
      <x:c r="K9" s="18" t="n">
        <x:v>200000</x:v>
      </x:c>
      <x:c r="L9" s="18" t="n">
        <x:v>600000</x:v>
      </x:c>
      <x:c r="M9" s="18" t="n">
        <x:v>1500000</x:v>
      </x:c>
      <x:c r="N9" s="7"/>
      <x:c r="O9" s="7" t="str">
        <x:v>Preço de planejamento da versão anterior, sem cotação local formal. Estimativa interna; cotação pendente</x:v>
      </x:c>
      <x:c r="P9" s="7" t="str">
        <x:v>Provisão adicional a subleito normal, fundações e aterro. Sondagens podem mudar materialmente este valor.</x:v>
      </x:c>
      <x:c r="Q9" s="7" t="str">
        <x:v>OLD-H</x:v>
      </x:c>
      <x:c r="R9" s="2"/>
      <x:c r="S9" s="2"/>
    </x:row>
    <x:row r="10" ht="65" customHeight="1">
      <x:c r="A10" s="2"/>
      <x:c r="B10" s="2"/>
      <x:c r="C10" s="7" t="str">
        <x:v>T04</x:v>
      </x:c>
      <x:c r="D10" s="7" t="str">
        <x:v>Solo e drenagem</x:v>
      </x:c>
      <x:c r="E10" s="7" t="str">
        <x:v>Drenagem e dispositivos internos</x:v>
      </x:c>
      <x:c r="F10" s="7" t="str">
        <x:v>M-T04</x:v>
      </x:c>
      <x:c r="G10" s="22" t="n">
        <x:f>Medidas!I40</x:f>
        <x:v>1</x:v>
      </x:c>
      <x:c r="H10" s="19" t="str">
        <x:v>vb</x:v>
      </x:c>
      <x:c r="I10" s="22" t="n">
        <x:f>CHOOSE(Premissas!$F$6,K10,L10,M10)</x:f>
        <x:v>1200000</x:v>
      </x:c>
      <x:c r="J10" s="19" t="n">
        <x:f>IF(COUNT(G10,I10)=2,G10*I10,NA())</x:f>
        <x:v>1200000</x:v>
      </x:c>
      <x:c r="K10" s="18" t="n">
        <x:v>700000</x:v>
      </x:c>
      <x:c r="L10" s="18" t="n">
        <x:v>1200000</x:v>
      </x:c>
      <x:c r="M10" s="18" t="n">
        <x:v>2200000</x:v>
      </x:c>
      <x:c r="N10" s="7"/>
      <x:c r="O10" s="7" t="str">
        <x:v>Preço de planejamento da versão anterior, sem cotação local formal. Estimativa interna; cotação pendente</x:v>
      </x:c>
      <x:c r="P10" s="7" t="str">
        <x:v>Rede, valas, travessias, retenção e exutório a projetar. Não usa metragem fictícia de coletor.</x:v>
      </x:c>
      <x:c r="Q10" s="7" t="str">
        <x:v>OLD-H, OLD-C01</x:v>
      </x:c>
      <x:c r="R10" s="2"/>
      <x:c r="S10" s="2"/>
    </x:row>
    <x:row r="11" ht="65" customHeight="1">
      <x:c r="A11" s="2"/>
      <x:c r="B11" s="2"/>
      <x:c r="C11" s="7" t="str">
        <x:v>V01.1</x:v>
      </x:c>
      <x:c r="D11" s="7" t="str">
        <x:v>Vias e passeios</x:v>
      </x:c>
      <x:c r="E11" s="7" t="str">
        <x:v>Ruas internas: 6.000 m x 8 m</x:v>
      </x:c>
      <x:c r="F11" s="7" t="str">
        <x:v>M-V01.1</x:v>
      </x:c>
      <x:c r="G11" s="22" t="n">
        <x:f>Medidas!I41</x:f>
        <x:v>48000</x:v>
      </x:c>
      <x:c r="H11" s="19" t="str">
        <x:v>m²</x:v>
      </x:c>
      <x:c r="I11" s="22" t="n">
        <x:f>CHOOSE(Premissas!$F$6,K11,L11,M11)</x:f>
        <x:v>48</x:v>
      </x:c>
      <x:c r="J11" s="19" t="n">
        <x:f>IF(COUNT(G11,I11)=2,G11*I11,NA())</x:f>
        <x:v>2304000</x:v>
      </x:c>
      <x:c r="K11" s="18" t="n">
        <x:v>38</x:v>
      </x:c>
      <x:c r="L11" s="18" t="n">
        <x:v>48</x:v>
      </x:c>
      <x:c r="M11" s="18" t="n">
        <x:v>65</x:v>
      </x:c>
      <x:c r="N11" s="7"/>
      <x:c r="O11" s="7" t="str">
        <x:v>Preço de planejamento da versão anterior, sem cotação local formal. Estimativa interna; cotação pendente</x:v>
      </x:c>
      <x:c r="P11" s="7" t="str">
        <x:v>Inclui estrutura normal de pavimento, base e assentamento. Sem copiar espessura de 60 mm para tráfego.</x:v>
      </x:c>
      <x:c r="Q11" s="7" t="str">
        <x:v>OLD-H, OLD-C02, OLD-C03</x:v>
      </x:c>
      <x:c r="R11" s="2"/>
      <x:c r="S11" s="2"/>
    </x:row>
    <x:row r="12" ht="65" customHeight="1">
      <x:c r="A12" s="2"/>
      <x:c r="B12" s="2"/>
      <x:c r="C12" s="7" t="str">
        <x:v>V01.2</x:v>
      </x:c>
      <x:c r="D12" s="7" t="str">
        <x:v>Vias e passeios</x:v>
      </x:c>
      <x:c r="E12" s="7" t="str">
        <x:v>Interseções, bolsões e retornos</x:v>
      </x:c>
      <x:c r="F12" s="7" t="str">
        <x:v>M-V01.2</x:v>
      </x:c>
      <x:c r="G12" s="22" t="n">
        <x:f>Medidas!I42</x:f>
        <x:v>12000</x:v>
      </x:c>
      <x:c r="H12" s="19" t="str">
        <x:v>m²</x:v>
      </x:c>
      <x:c r="I12" s="22" t="n">
        <x:f>CHOOSE(Premissas!$F$6,K12,L12,M12)</x:f>
        <x:v>48</x:v>
      </x:c>
      <x:c r="J12" s="19" t="n">
        <x:f>IF(COUNT(G12,I12)=2,G12*I12,NA())</x:f>
        <x:v>576000</x:v>
      </x:c>
      <x:c r="K12" s="18" t="n">
        <x:v>38</x:v>
      </x:c>
      <x:c r="L12" s="18" t="n">
        <x:v>48</x:v>
      </x:c>
      <x:c r="M12" s="18" t="n">
        <x:v>65</x:v>
      </x:c>
      <x:c r="N12" s="7"/>
      <x:c r="O12" s="7" t="str">
        <x:v>Preço de planejamento da versão anterior, sem cotação local formal. Estimativa interna; cotação pendente</x:v>
      </x:c>
      <x:c r="P12" s="7" t="str">
        <x:v>Inclui estrutura normal de pavimento, base e assentamento. Sem copiar espessura de 60 mm para tráfego.</x:v>
      </x:c>
      <x:c r="Q12" s="7" t="str">
        <x:v>OLD-H, OLD-C02, OLD-C03</x:v>
      </x:c>
      <x:c r="R12" s="2"/>
      <x:c r="S12" s="2"/>
    </x:row>
    <x:row r="13" ht="65" customHeight="1">
      <x:c r="A13" s="2"/>
      <x:c r="B13" s="2"/>
      <x:c r="C13" s="7" t="str">
        <x:v>V02</x:v>
      </x:c>
      <x:c r="D13" s="7" t="str">
        <x:v>Vias e passeios</x:v>
      </x:c>
      <x:c r="E13" s="7" t="str">
        <x:v>Passeios das ruas</x:v>
      </x:c>
      <x:c r="F13" s="7" t="str">
        <x:v>M-V02</x:v>
      </x:c>
      <x:c r="G13" s="22" t="n">
        <x:f>Medidas!I43</x:f>
        <x:v>24000</x:v>
      </x:c>
      <x:c r="H13" s="19" t="str">
        <x:v>m²</x:v>
      </x:c>
      <x:c r="I13" s="22" t="n">
        <x:f>CHOOSE(Premissas!$F$6,K13,L13,M13)</x:f>
        <x:v>40</x:v>
      </x:c>
      <x:c r="J13" s="19" t="n">
        <x:f>IF(COUNT(G13,I13)=2,G13*I13,NA())</x:f>
        <x:v>960000</x:v>
      </x:c>
      <x:c r="K13" s="18" t="n">
        <x:v>35</x:v>
      </x:c>
      <x:c r="L13" s="18" t="n">
        <x:v>40</x:v>
      </x:c>
      <x:c r="M13" s="18" t="n">
        <x:v>50</x:v>
      </x:c>
      <x:c r="N13" s="7"/>
      <x:c r="O13" s="7" t="str">
        <x:v>Preço de planejamento da versão anterior, sem cotação local formal. Estimativa interna; cotação pendente</x:v>
      </x:c>
      <x:c r="P13" s="7" t="str">
        <x:v>6 km x duas margens x 2 m. Intertravado/base normal e acabamento; acessibilidade a projetar.</x:v>
      </x:c>
      <x:c r="Q13" s="7" t="str">
        <x:v>OLD-H, OLD-C02</x:v>
      </x:c>
      <x:c r="R13" s="2"/>
      <x:c r="S13" s="2"/>
    </x:row>
    <x:row r="14" ht="65" customHeight="1">
      <x:c r="A14" s="2"/>
      <x:c r="B14" s="2"/>
      <x:c r="C14" s="7" t="str">
        <x:v>V03</x:v>
      </x:c>
      <x:c r="D14" s="7" t="str">
        <x:v>Vias e passeios</x:v>
      </x:c>
      <x:c r="E14" s="7" t="str">
        <x:v>Meios-fios das ruas</x:v>
      </x:c>
      <x:c r="F14" s="7" t="str">
        <x:v>M-V03</x:v>
      </x:c>
      <x:c r="G14" s="22" t="n">
        <x:f>Medidas!I44</x:f>
        <x:v>12000</x:v>
      </x:c>
      <x:c r="H14" s="19" t="str">
        <x:v>m</x:v>
      </x:c>
      <x:c r="I14" s="22" t="n">
        <x:f>CHOOSE(Premissas!$F$6,K14,L14,M14)</x:f>
        <x:v>11</x:v>
      </x:c>
      <x:c r="J14" s="19" t="n">
        <x:f>IF(COUNT(G14,I14)=2,G14*I14,NA())</x:f>
        <x:v>132000</x:v>
      </x:c>
      <x:c r="K14" s="18" t="n">
        <x:v>8</x:v>
      </x:c>
      <x:c r="L14" s="18" t="n">
        <x:v>11</x:v>
      </x:c>
      <x:c r="M14" s="18" t="n">
        <x:v>16</x:v>
      </x:c>
      <x:c r="N14" s="7"/>
      <x:c r="O14" s="7" t="str">
        <x:v>Preço de planejamento da versão anterior, sem cotação local formal. Estimativa interna; cotação pendente</x:v>
      </x:c>
      <x:c r="P14" s="7" t="str">
        <x:v>Quantidade provisória. Somente ruas; contenções de pátios e caminhos incluídas nos respectivos pacotes.</x:v>
      </x:c>
      <x:c r="Q14" s="7" t="str">
        <x:v>OLD-H, OLD-C01</x:v>
      </x:c>
      <x:c r="R14" s="2"/>
      <x:c r="S14" s="2"/>
    </x:row>
    <x:row r="15" ht="65" customHeight="1">
      <x:c r="A15" s="2"/>
      <x:c r="B15" s="2"/>
      <x:c r="C15" s="7" t="str">
        <x:v>V04.1</x:v>
      </x:c>
      <x:c r="D15" s="7" t="str">
        <x:v>Vias e passeios</x:v>
      </x:c>
      <x:c r="E15" s="7" t="str">
        <x:v>Estacionamento do clube</x:v>
      </x:c>
      <x:c r="F15" s="7" t="str">
        <x:v>M-V04.1</x:v>
      </x:c>
      <x:c r="G15" s="22" t="n">
        <x:f>Medidas!I45</x:f>
        <x:v>7500</x:v>
      </x:c>
      <x:c r="H15" s="19" t="str">
        <x:v>m²</x:v>
      </x:c>
      <x:c r="I15" s="22" t="n">
        <x:f>CHOOSE(Premissas!$F$6,K15,L15,M15)</x:f>
        <x:v>48</x:v>
      </x:c>
      <x:c r="J15" s="19" t="n">
        <x:f>IF(COUNT(G15,I15)=2,G15*I15,NA())</x:f>
        <x:v>360000</x:v>
      </x:c>
      <x:c r="K15" s="18" t="n">
        <x:v>38</x:v>
      </x:c>
      <x:c r="L15" s="18" t="n">
        <x:v>48</x:v>
      </x:c>
      <x:c r="M15" s="18" t="n">
        <x:v>65</x:v>
      </x:c>
      <x:c r="N15" s="7"/>
      <x:c r="O15" s="7" t="str">
        <x:v>Preço de planejamento da versão anterior, sem cotação local formal. Estimativa interna; cotação pendente</x:v>
      </x:c>
      <x:c r="P15" s="7" t="str">
        <x:v>7.500 m² clube + 5.000 m² portaria. Não incluídos nos 60.000 m² de ruas.</x:v>
      </x:c>
      <x:c r="Q15" s="7" t="str">
        <x:v>OLD-H, OLD-C02, OLD-C03</x:v>
      </x:c>
      <x:c r="R15" s="2"/>
      <x:c r="S15" s="2"/>
    </x:row>
    <x:row r="16" ht="65" customHeight="1">
      <x:c r="A16" s="2"/>
      <x:c r="B16" s="2"/>
      <x:c r="C16" s="7" t="str">
        <x:v>V04.2</x:v>
      </x:c>
      <x:c r="D16" s="7" t="str">
        <x:v>Vias e passeios</x:v>
      </x:c>
      <x:c r="E16" s="7" t="str">
        <x:v>Pátio e estacionamento da portaria</x:v>
      </x:c>
      <x:c r="F16" s="7" t="str">
        <x:v>M-V04.2</x:v>
      </x:c>
      <x:c r="G16" s="22" t="n">
        <x:f>Medidas!I46</x:f>
        <x:v>5000</x:v>
      </x:c>
      <x:c r="H16" s="19" t="str">
        <x:v>m²</x:v>
      </x:c>
      <x:c r="I16" s="22" t="n">
        <x:f>CHOOSE(Premissas!$F$6,K16,L16,M16)</x:f>
        <x:v>48</x:v>
      </x:c>
      <x:c r="J16" s="19" t="n">
        <x:f>IF(COUNT(G16,I16)=2,G16*I16,NA())</x:f>
        <x:v>240000</x:v>
      </x:c>
      <x:c r="K16" s="18" t="n">
        <x:v>38</x:v>
      </x:c>
      <x:c r="L16" s="18" t="n">
        <x:v>48</x:v>
      </x:c>
      <x:c r="M16" s="18" t="n">
        <x:v>65</x:v>
      </x:c>
      <x:c r="N16" s="7"/>
      <x:c r="O16" s="7" t="str">
        <x:v>Preço de planejamento da versão anterior, sem cotação local formal. Estimativa interna; cotação pendente</x:v>
      </x:c>
      <x:c r="P16" s="7" t="str">
        <x:v>7.500 m² clube + 5.000 m² portaria. Não incluídos nos 60.000 m² de ruas.</x:v>
      </x:c>
      <x:c r="Q16" s="7" t="str">
        <x:v>OLD-H, OLD-C02, OLD-C03</x:v>
      </x:c>
      <x:c r="R16" s="2"/>
      <x:c r="S16" s="2"/>
    </x:row>
    <x:row r="17" ht="65" customHeight="1">
      <x:c r="A17" s="2"/>
      <x:c r="B17" s="2"/>
      <x:c r="C17" s="7" t="str">
        <x:v>V05.1</x:v>
      </x:c>
      <x:c r="D17" s="7" t="str">
        <x:v>Vias e passeios</x:v>
      </x:c>
      <x:c r="E17" s="7" t="str">
        <x:v>Praças e caminhos do clube</x:v>
      </x:c>
      <x:c r="F17" s="7" t="str">
        <x:v>M-V05.1</x:v>
      </x:c>
      <x:c r="G17" s="22" t="n">
        <x:f>Medidas!I47</x:f>
        <x:v>8500</x:v>
      </x:c>
      <x:c r="H17" s="19" t="str">
        <x:v>m²</x:v>
      </x:c>
      <x:c r="I17" s="22" t="n">
        <x:f>CHOOSE(Premissas!$F$6,K17,L17,M17)</x:f>
        <x:v>34</x:v>
      </x:c>
      <x:c r="J17" s="19" t="n">
        <x:f>IF(COUNT(G17,I17)=2,G17*I17,NA())</x:f>
        <x:v>289000</x:v>
      </x:c>
      <x:c r="K17" s="18" t="n">
        <x:v>24</x:v>
      </x:c>
      <x:c r="L17" s="18" t="n">
        <x:v>34</x:v>
      </x:c>
      <x:c r="M17" s="18" t="n">
        <x:v>48</x:v>
      </x:c>
      <x:c r="N17" s="7"/>
      <x:c r="O17" s="7" t="str">
        <x:v>Preço de planejamento da versão anterior, sem cotação local formal. Estimativa interna; cotação pendente</x:v>
      </x:c>
      <x:c r="P17" s="7" t="str">
        <x:v>8.500 clube + 2.600 recinto esportivo + 1.920 lagos; exclui 80 m² de pontes.</x:v>
      </x:c>
      <x:c r="Q17" s="7" t="str">
        <x:v>OLD-H, OLD-P01</x:v>
      </x:c>
      <x:c r="R17" s="2"/>
      <x:c r="S17" s="2"/>
    </x:row>
    <x:row r="18" ht="65" customHeight="1">
      <x:c r="A18" s="2"/>
      <x:c r="B18" s="2"/>
      <x:c r="C18" s="7" t="str">
        <x:v>V05.2</x:v>
      </x:c>
      <x:c r="D18" s="7" t="str">
        <x:v>Vias e passeios</x:v>
      </x:c>
      <x:c r="E18" s="7" t="str">
        <x:v>Caminhos do recinto esportivo</x:v>
      </x:c>
      <x:c r="F18" s="7" t="str">
        <x:v>M-V05.2</x:v>
      </x:c>
      <x:c r="G18" s="22" t="n">
        <x:f>Medidas!I48</x:f>
        <x:v>2596</x:v>
      </x:c>
      <x:c r="H18" s="19" t="str">
        <x:v>m²</x:v>
      </x:c>
      <x:c r="I18" s="22" t="n">
        <x:f>CHOOSE(Premissas!$F$6,K18,L18,M18)</x:f>
        <x:v>34</x:v>
      </x:c>
      <x:c r="J18" s="19" t="n">
        <x:f>IF(COUNT(G18,I18)=2,G18*I18,NA())</x:f>
        <x:v>88264</x:v>
      </x:c>
      <x:c r="K18" s="18" t="n">
        <x:v>24</x:v>
      </x:c>
      <x:c r="L18" s="18" t="n">
        <x:v>34</x:v>
      </x:c>
      <x:c r="M18" s="18" t="n">
        <x:v>48</x:v>
      </x:c>
      <x:c r="N18" s="7"/>
      <x:c r="O18" s="7" t="str">
        <x:v>Preço de planejamento da versão anterior, sem cotação local formal. Estimativa interna; cotação pendente</x:v>
      </x:c>
      <x:c r="P18" s="7" t="str">
        <x:v>Caminhos pavimentados: 2.596 m². O envelope de apoio do campo está dentro desta reserva; o abrigo de 4 m² é orçado em ESP-F16.</x:v>
      </x:c>
      <x:c r="Q18" s="7" t="str">
        <x:v>OLD-H, OLD-P01</x:v>
      </x:c>
      <x:c r="R18" s="2"/>
      <x:c r="S18" s="2"/>
    </x:row>
    <x:row r="19" ht="65" customHeight="1">
      <x:c r="A19" s="2"/>
      <x:c r="B19" s="2"/>
      <x:c r="C19" s="7" t="str">
        <x:v>V05.3</x:v>
      </x:c>
      <x:c r="D19" s="7" t="str">
        <x:v>Vias e passeios</x:v>
      </x:c>
      <x:c r="E19" s="7" t="str">
        <x:v>Caminhos dos lagos, sem pontes</x:v>
      </x:c>
      <x:c r="F19" s="7" t="str">
        <x:v>M-V05.3</x:v>
      </x:c>
      <x:c r="G19" s="22" t="n">
        <x:f>Medidas!I49</x:f>
        <x:v>1920</x:v>
      </x:c>
      <x:c r="H19" s="19" t="str">
        <x:v>m²</x:v>
      </x:c>
      <x:c r="I19" s="22" t="n">
        <x:f>CHOOSE(Premissas!$F$6,K19,L19,M19)</x:f>
        <x:v>34</x:v>
      </x:c>
      <x:c r="J19" s="19" t="n">
        <x:f>IF(COUNT(G19,I19)=2,G19*I19,NA())</x:f>
        <x:v>65280</x:v>
      </x:c>
      <x:c r="K19" s="18" t="n">
        <x:v>24</x:v>
      </x:c>
      <x:c r="L19" s="18" t="n">
        <x:v>34</x:v>
      </x:c>
      <x:c r="M19" s="18" t="n">
        <x:v>48</x:v>
      </x:c>
      <x:c r="N19" s="7"/>
      <x:c r="O19" s="7" t="str">
        <x:v>Preço de planejamento da versão anterior, sem cotação local formal. Estimativa interna; cotação pendente</x:v>
      </x:c>
      <x:c r="P19" s="7" t="str">
        <x:v>8.500 clube + 2.600 recinto esportivo + 1.920 lagos; exclui 80 m² de pontes.</x:v>
      </x:c>
      <x:c r="Q19" s="7" t="str">
        <x:v>OLD-H, OLD-P01</x:v>
      </x:c>
      <x:c r="R19" s="2"/>
      <x:c r="S19" s="2"/>
    </x:row>
    <x:row r="20" ht="65" customHeight="1">
      <x:c r="A20" s="2"/>
      <x:c r="B20" s="2"/>
      <x:c r="C20" s="7" t="str">
        <x:v>R01</x:v>
      </x:c>
      <x:c r="D20" s="7" t="str">
        <x:v>Redes e acesso</x:v>
      </x:c>
      <x:c r="E20" s="7" t="str">
        <x:v>Rede de água e ligações</x:v>
      </x:c>
      <x:c r="F20" s="7" t="str">
        <x:v>M-R01</x:v>
      </x:c>
      <x:c r="G20" s="22" t="n">
        <x:f>Medidas!I50</x:f>
        <x:v>8000</x:v>
      </x:c>
      <x:c r="H20" s="19" t="str">
        <x:v>m</x:v>
      </x:c>
      <x:c r="I20" s="22" t="n">
        <x:f>CHOOSE(Premissas!$F$6,K20,L20,M20)</x:f>
        <x:v>50</x:v>
      </x:c>
      <x:c r="J20" s="19" t="n">
        <x:f>IF(COUNT(G20,I20)=2,G20*I20,NA())</x:f>
        <x:v>400000</x:v>
      </x:c>
      <x:c r="K20" s="18" t="n">
        <x:v>35</x:v>
      </x:c>
      <x:c r="L20" s="18" t="n">
        <x:v>50</x:v>
      </x:c>
      <x:c r="M20" s="18" t="n">
        <x:v>75</x:v>
      </x:c>
      <x:c r="N20" s="7"/>
      <x:c r="O20" s="7" t="str">
        <x:v>Preço de planejamento da versão anterior, sem cotação local formal. Estimativa interna; cotação pendente</x:v>
      </x:c>
      <x:c r="P20" s="7" t="str">
        <x:v>Sistema interno com valas, acessórios e rateio das 300 ligações. Diâmetros e traçado pendentes.</x:v>
      </x:c>
      <x:c r="Q20" s="7" t="str">
        <x:v>OLD-H</x:v>
      </x:c>
      <x:c r="R20" s="2"/>
      <x:c r="S20" s="2"/>
    </x:row>
    <x:row r="21" ht="65" customHeight="1">
      <x:c r="A21" s="2"/>
      <x:c r="B21" s="2"/>
      <x:c r="C21" s="7" t="str">
        <x:v>R02</x:v>
      </x:c>
      <x:c r="D21" s="7" t="str">
        <x:v>Redes e acesso</x:v>
      </x:c>
      <x:c r="E21" s="7" t="str">
        <x:v>Abastecimento / reservação</x:v>
      </x:c>
      <x:c r="F21" s="7" t="str">
        <x:v>M-R02</x:v>
      </x:c>
      <x:c r="G21" s="22" t="n">
        <x:f>Medidas!I51</x:f>
        <x:v>1</x:v>
      </x:c>
      <x:c r="H21" s="19" t="str">
        <x:v>vb</x:v>
      </x:c>
      <x:c r="I21" s="22" t="n">
        <x:f>CHOOSE(Premissas!$F$6,K21,L21,M21)</x:f>
        <x:v>400000</x:v>
      </x:c>
      <x:c r="J21" s="19" t="n">
        <x:f>IF(COUNT(G21,I21)=2,G21*I21,NA())</x:f>
        <x:v>400000</x:v>
      </x:c>
      <x:c r="K21" s="18" t="n">
        <x:v>200000</x:v>
      </x:c>
      <x:c r="L21" s="18" t="n">
        <x:v>400000</x:v>
      </x:c>
      <x:c r="M21" s="18" t="n">
        <x:v>800000</x:v>
      </x:c>
      <x:c r="N21" s="7"/>
      <x:c r="O21" s="7" t="str">
        <x:v>Preço de planejamento da versão anterior, sem cotação local formal. Estimativa interna; cotação pendente</x:v>
      </x:c>
      <x:c r="P21" s="7" t="str">
        <x:v>Suprimento, reservação, bombeamento e obra civil da plataforma técnica própria. Solução e viabilidade pendentes.</x:v>
      </x:c>
      <x:c r="Q21" s="7" t="str">
        <x:v>OLD-H</x:v>
      </x:c>
      <x:c r="R21" s="2"/>
      <x:c r="S21" s="2"/>
    </x:row>
    <x:row r="22" ht="65" customHeight="1">
      <x:c r="A22" s="2"/>
      <x:c r="B22" s="2"/>
      <x:c r="C22" s="7" t="str">
        <x:v>R03</x:v>
      </x:c>
      <x:c r="D22" s="7" t="str">
        <x:v>Redes e acesso</x:v>
      </x:c>
      <x:c r="E22" s="7" t="str">
        <x:v>Coleta de esgoto e ligações</x:v>
      </x:c>
      <x:c r="F22" s="7" t="str">
        <x:v>M-R03</x:v>
      </x:c>
      <x:c r="G22" s="22" t="n">
        <x:f>Medidas!I52</x:f>
        <x:v>8000</x:v>
      </x:c>
      <x:c r="H22" s="19" t="str">
        <x:v>m</x:v>
      </x:c>
      <x:c r="I22" s="22" t="n">
        <x:f>CHOOSE(Premissas!$F$6,K22,L22,M22)</x:f>
        <x:v>110</x:v>
      </x:c>
      <x:c r="J22" s="19" t="n">
        <x:f>IF(COUNT(G22,I22)=2,G22*I22,NA())</x:f>
        <x:v>880000</x:v>
      </x:c>
      <x:c r="K22" s="18" t="n">
        <x:v>80</x:v>
      </x:c>
      <x:c r="L22" s="18" t="n">
        <x:v>110</x:v>
      </x:c>
      <x:c r="M22" s="18" t="n">
        <x:v>165</x:v>
      </x:c>
      <x:c r="N22" s="7"/>
      <x:c r="O22" s="7" t="str">
        <x:v>Preço de planejamento da versão anterior, sem cotação local formal. Estimativa interna; cotação pendente</x:v>
      </x:c>
      <x:c r="P22" s="7" t="str">
        <x:v>Inclui valas, reaterro, caixas e ligações por rateio; benchmark CYPE sozinho exclui escavação principal.</x:v>
      </x:c>
      <x:c r="Q22" s="7" t="str">
        <x:v>OLD-H, OLD-C04</x:v>
      </x:c>
      <x:c r="R22" s="2"/>
      <x:c r="S22" s="2"/>
    </x:row>
    <x:row r="23" ht="65" customHeight="1">
      <x:c r="A23" s="2"/>
      <x:c r="B23" s="2"/>
      <x:c r="C23" s="7" t="str">
        <x:v>R04</x:v>
      </x:c>
      <x:c r="D23" s="7" t="str">
        <x:v>Redes e acesso</x:v>
      </x:c>
      <x:c r="E23" s="7" t="str">
        <x:v>Tratamento de esgoto</x:v>
      </x:c>
      <x:c r="F23" s="7" t="str">
        <x:v>M-R04</x:v>
      </x:c>
      <x:c r="G23" s="22" t="n">
        <x:f>Medidas!I53</x:f>
        <x:v>1</x:v>
      </x:c>
      <x:c r="H23" s="19" t="str">
        <x:v>vb</x:v>
      </x:c>
      <x:c r="I23" s="22" t="n">
        <x:f>CHOOSE(Premissas!$F$6,K23,L23,M23)</x:f>
        <x:v>600000</x:v>
      </x:c>
      <x:c r="J23" s="19" t="n">
        <x:f>IF(COUNT(G23,I23)=2,G23*I23,NA())</x:f>
        <x:v>600000</x:v>
      </x:c>
      <x:c r="K23" s="18" t="n">
        <x:v>300000</x:v>
      </x:c>
      <x:c r="L23" s="18" t="n">
        <x:v>600000</x:v>
      </x:c>
      <x:c r="M23" s="18" t="n">
        <x:v>1200000</x:v>
      </x:c>
      <x:c r="N23" s="7"/>
      <x:c r="O23" s="7" t="str">
        <x:v>Preço de planejamento da versão anterior, sem cotação local formal. Estimativa interna; cotação pendente</x:v>
      </x:c>
      <x:c r="P23" s="7" t="str">
        <x:v>Solução coletiva/elevatórias e sua plataforma civil. Capacidade ainda sem projeto; não é proposta de fornecedor.</x:v>
      </x:c>
      <x:c r="Q23" s="7" t="str">
        <x:v>OLD-H</x:v>
      </x:c>
      <x:c r="R23" s="2"/>
      <x:c r="S23" s="2"/>
    </x:row>
    <x:row r="24" ht="65" customHeight="1">
      <x:c r="A24" s="2"/>
      <x:c r="B24" s="2"/>
      <x:c r="C24" s="7" t="str">
        <x:v>R05</x:v>
      </x:c>
      <x:c r="D24" s="7" t="str">
        <x:v>Redes e acesso</x:v>
      </x:c>
      <x:c r="E24" s="7" t="str">
        <x:v>Energia, transformação e dados</x:v>
      </x:c>
      <x:c r="F24" s="7" t="str">
        <x:v>M-R05</x:v>
      </x:c>
      <x:c r="G24" s="22" t="n">
        <x:f>Medidas!I54</x:f>
        <x:v>8000</x:v>
      </x:c>
      <x:c r="H24" s="19" t="str">
        <x:v>m</x:v>
      </x:c>
      <x:c r="I24" s="22" t="n">
        <x:f>CHOOSE(Premissas!$F$6,K24,L24,M24)</x:f>
        <x:v>140</x:v>
      </x:c>
      <x:c r="J24" s="19" t="n">
        <x:f>IF(COUNT(G24,I24)=2,G24*I24,NA())</x:f>
        <x:v>1120000</x:v>
      </x:c>
      <x:c r="K24" s="18" t="n">
        <x:v>90</x:v>
      </x:c>
      <x:c r="L24" s="18" t="n">
        <x:v>140</x:v>
      </x:c>
      <x:c r="M24" s="18" t="n">
        <x:v>220</x:v>
      </x:c>
      <x:c r="N24" s="7"/>
      <x:c r="O24" s="7" t="str">
        <x:v>Preço de planejamento da versão anterior, sem cotação local formal. Estimativa interna; cotação pendente</x:v>
      </x:c>
      <x:c r="P24" s="7" t="str">
        <x:v>Corredor; distribuição/transformação/ligações/dados e bases civis técnicas. Obra civil compartilhada uma vez.</x:v>
      </x:c>
      <x:c r="Q24" s="7" t="str">
        <x:v>OLD-H</x:v>
      </x:c>
      <x:c r="R24" s="2"/>
      <x:c r="S24" s="2"/>
    </x:row>
    <x:row r="25" ht="65" customHeight="1">
      <x:c r="A25" s="2"/>
      <x:c r="B25" s="2"/>
      <x:c r="C25" s="7" t="str">
        <x:v>R06</x:v>
      </x:c>
      <x:c r="D25" s="7" t="str">
        <x:v>Redes e acesso</x:v>
      </x:c>
      <x:c r="E25" s="7" t="str">
        <x:v>Iluminação viária</x:v>
      </x:c>
      <x:c r="F25" s="7" t="str">
        <x:v>M-R06</x:v>
      </x:c>
      <x:c r="G25" s="22" t="n">
        <x:f>Medidas!I55</x:f>
        <x:v>240</x:v>
      </x:c>
      <x:c r="H25" s="19" t="str">
        <x:v>ponto</x:v>
      </x:c>
      <x:c r="I25" s="22" t="n">
        <x:f>CHOOSE(Premissas!$F$6,K25,L25,M25)</x:f>
        <x:v>1500</x:v>
      </x:c>
      <x:c r="J25" s="19" t="n">
        <x:f>IF(COUNT(G25,I25)=2,G25*I25,NA())</x:f>
        <x:v>360000</x:v>
      </x:c>
      <x:c r="K25" s="18" t="n">
        <x:v>1000</x:v>
      </x:c>
      <x:c r="L25" s="18" t="n">
        <x:v>1500</x:v>
      </x:c>
      <x:c r="M25" s="18" t="n">
        <x:v>2200</x:v>
      </x:c>
      <x:c r="N25" s="7"/>
      <x:c r="O25" s="7" t="str">
        <x:v>Preço de planejamento da versão anterior, sem cotação local formal. Estimativa interna; cotação pendente</x:v>
      </x:c>
      <x:c r="P25" s="7" t="str">
        <x:v>Luminárias, postes e instalação. Alimentação no corredor R05; não é cálculo luminotécnico.</x:v>
      </x:c>
      <x:c r="Q25" s="7" t="str">
        <x:v>OLD-H</x:v>
      </x:c>
      <x:c r="R25" s="2"/>
      <x:c r="S25" s="2"/>
    </x:row>
    <x:row r="26" ht="65" customHeight="1">
      <x:c r="A26" s="2"/>
      <x:c r="B26" s="2"/>
      <x:c r="C26" s="7" t="str">
        <x:v>R08</x:v>
      </x:c>
      <x:c r="D26" s="7" t="str">
        <x:v>Redes e acesso</x:v>
      </x:c>
      <x:c r="E26" s="7" t="str">
        <x:v>Iluminação de lazer e paisagem</x:v>
      </x:c>
      <x:c r="F26" s="7" t="str">
        <x:v>M-R08</x:v>
      </x:c>
      <x:c r="G26" s="22" t="n">
        <x:f>Medidas!I56</x:f>
        <x:v>100</x:v>
      </x:c>
      <x:c r="H26" s="19" t="str">
        <x:v>ponto</x:v>
      </x:c>
      <x:c r="I26" s="22" t="n">
        <x:f>CHOOSE(Premissas!$F$6,K26,L26,M26)</x:f>
        <x:v>1800</x:v>
      </x:c>
      <x:c r="J26" s="19" t="n">
        <x:f>IF(COUNT(G26,I26)=2,G26*I26,NA())</x:f>
        <x:v>180000</x:v>
      </x:c>
      <x:c r="K26" s="18" t="n">
        <x:v>1000</x:v>
      </x:c>
      <x:c r="L26" s="18" t="n">
        <x:v>1800</x:v>
      </x:c>
      <x:c r="M26" s="18" t="n">
        <x:v>3000</x:v>
      </x:c>
      <x:c r="N26" s="7"/>
      <x:c r="O26" s="7" t="str">
        <x:v>Preço de planejamento da versão anterior, sem cotação local formal. Estimativa interna; cotação pendente</x:v>
      </x:c>
      <x:c r="P26" s="7" t="str">
        <x:v>Hipótese adicional para caminhos/lago/clube; exclui pontos viários, iluminação das quadras e interior dos edifícios.</x:v>
      </x:c>
      <x:c r="Q26" s="7" t="str">
        <x:v>OLD-H</x:v>
      </x:c>
      <x:c r="R26" s="2"/>
      <x:c r="S26" s="2"/>
    </x:row>
    <x:row r="27" ht="65" customHeight="1">
      <x:c r="A27" s="2"/>
      <x:c r="B27" s="2"/>
      <x:c r="C27" s="7" t="str">
        <x:v>R07</x:v>
      </x:c>
      <x:c r="D27" s="7" t="str">
        <x:v>Redes e acesso</x:v>
      </x:c>
      <x:c r="E27" s="7" t="str">
        <x:v>Acesso e conexões externas</x:v>
      </x:c>
      <x:c r="F27" s="7" t="str">
        <x:v>M-R07</x:v>
      </x:c>
      <x:c r="G27" s="22" t="n">
        <x:f>Medidas!I57</x:f>
        <x:v>1</x:v>
      </x:c>
      <x:c r="H27" s="19" t="str">
        <x:v>vb</x:v>
      </x:c>
      <x:c r="I27" s="22" t="n">
        <x:f>CHOOSE(Premissas!$F$6,K27,L27,M27)</x:f>
        <x:v>600000</x:v>
      </x:c>
      <x:c r="J27" s="19" t="n">
        <x:f>IF(COUNT(G27,I27)=2,G27*I27,NA())</x:f>
        <x:v>600000</x:v>
      </x:c>
      <x:c r="K27" s="18" t="n">
        <x:v>250000</x:v>
      </x:c>
      <x:c r="L27" s="18" t="n">
        <x:v>600000</x:v>
      </x:c>
      <x:c r="M27" s="18" t="n">
        <x:v>1500000</x:v>
      </x:c>
      <x:c r="N27" s="7"/>
      <x:c r="O27" s="7" t="str">
        <x:v>Preço de planejamento da versão anterior, sem cotação local formal. Estimativa interna; cotação pendente</x:v>
      </x:c>
      <x:c r="P27" s="7" t="str">
        <x:v>Provisão para acesso rodoviário e conexões externas. Concessionárias e autorização podem exigir valor maior.</x:v>
      </x:c>
      <x:c r="Q27" s="7" t="str">
        <x:v>OLD-H</x:v>
      </x:c>
      <x:c r="R27" s="2"/>
      <x:c r="S27" s="2"/>
    </x:row>
    <x:row r="28" ht="65" customHeight="1">
      <x:c r="A28" s="2"/>
      <x:c r="B28" s="2"/>
      <x:c r="C28" s="7" t="str">
        <x:v>E01.1</x:v>
      </x:c>
      <x:c r="D28" s="7" t="str">
        <x:v>Edificações e segurança</x:v>
      </x:c>
      <x:c r="E28" s="7" t="str">
        <x:v>Restaurante: construção nova</x:v>
      </x:c>
      <x:c r="F28" s="7" t="str">
        <x:v>M-E01.1</x:v>
      </x:c>
      <x:c r="G28" s="22" t="n">
        <x:f>Medidas!I58</x:f>
        <x:v>300</x:v>
      </x:c>
      <x:c r="H28" s="19" t="str">
        <x:v>m²</x:v>
      </x:c>
      <x:c r="I28" s="22" t="n">
        <x:f>CHOOSE(Premissas!$F$6,K28,L28,M28)</x:f>
        <x:v>1300</x:v>
      </x:c>
      <x:c r="J28" s="19" t="n">
        <x:f>IF(COUNT(G28,I28)=2,G28*I28,NA())</x:f>
        <x:v>390000</x:v>
      </x:c>
      <x:c r="K28" s="18" t="n">
        <x:v>1000</x:v>
      </x:c>
      <x:c r="L28" s="18" t="n">
        <x:v>1300</x:v>
      </x:c>
      <x:c r="M28" s="18" t="n">
        <x:v>1800</x:v>
      </x:c>
      <x:c r="N28" s="7"/>
      <x:c r="O28" s="7" t="str">
        <x:v>Preço de planejamento da versão anterior, sem cotação local formal. Estimativa interna; cotação pendente</x:v>
      </x:c>
      <x:c r="P28" s="7" t="str">
        <x:v>Obra e instalações/iluminação predial; benchmark residencial não equivale ao clube. Equipamentos no item C03.</x:v>
      </x:c>
      <x:c r="Q28" s="7" t="str">
        <x:v>OLD-H, OLD-C05</x:v>
      </x:c>
      <x:c r="R28" s="2"/>
      <x:c r="S28" s="2"/>
    </x:row>
    <x:row r="29" ht="65" customHeight="1">
      <x:c r="A29" s="2"/>
      <x:c r="B29" s="2"/>
      <x:c r="C29" s="7" t="str">
        <x:v>E01.2</x:v>
      </x:c>
      <x:c r="D29" s="7" t="str">
        <x:v>Edificações e segurança</x:v>
      </x:c>
      <x:c r="E29" s="7" t="str">
        <x:v>Academia: construção e instalações</x:v>
      </x:c>
      <x:c r="F29" s="7" t="str">
        <x:v>M-E01.2</x:v>
      </x:c>
      <x:c r="G29" s="22" t="n">
        <x:f>Medidas!I59</x:f>
        <x:v>600</x:v>
      </x:c>
      <x:c r="H29" s="19" t="str">
        <x:v>m²</x:v>
      </x:c>
      <x:c r="I29" s="22" t="n">
        <x:f>CHOOSE(Premissas!$F$6,K29,L29,M29)</x:f>
        <x:v>1300</x:v>
      </x:c>
      <x:c r="J29" s="19" t="n">
        <x:f>IF(COUNT(G29,I29)=2,G29*I29,NA())</x:f>
        <x:v>780000</x:v>
      </x:c>
      <x:c r="K29" s="18" t="n">
        <x:v>1000</x:v>
      </x:c>
      <x:c r="L29" s="18" t="n">
        <x:v>1300</x:v>
      </x:c>
      <x:c r="M29" s="18" t="n">
        <x:v>1800</x:v>
      </x:c>
      <x:c r="N29" s="7"/>
      <x:c r="O29" s="7" t="str">
        <x:v>Preço de planejamento da versão anterior, sem cotação local formal. Estimativa interna; cotação pendente</x:v>
      </x:c>
      <x:c r="P29" s="7" t="str">
        <x:v>Obra e instalações/iluminação predial; benchmark residencial não equivale ao clube. Equipamentos no item C03.</x:v>
      </x:c>
      <x:c r="Q29" s="7" t="str">
        <x:v>OLD-H, OLD-C05</x:v>
      </x:c>
      <x:c r="R29" s="2"/>
      <x:c r="S29" s="2"/>
    </x:row>
    <x:row r="30" ht="65" customHeight="1">
      <x:c r="A30" s="2"/>
      <x:c r="B30" s="2"/>
      <x:c r="C30" s="7" t="str">
        <x:v>E01.3</x:v>
      </x:c>
      <x:c r="D30" s="7" t="str">
        <x:v>Edificações e segurança</x:v>
      </x:c>
      <x:c r="E30" s="7" t="str">
        <x:v>Convivência e salão multiuso</x:v>
      </x:c>
      <x:c r="F30" s="7" t="str">
        <x:v>M-E01.3</x:v>
      </x:c>
      <x:c r="G30" s="22" t="n">
        <x:f>Medidas!I60</x:f>
        <x:v>600</x:v>
      </x:c>
      <x:c r="H30" s="19" t="str">
        <x:v>m²</x:v>
      </x:c>
      <x:c r="I30" s="22" t="n">
        <x:f>CHOOSE(Premissas!$F$6,K30,L30,M30)</x:f>
        <x:v>1300</x:v>
      </x:c>
      <x:c r="J30" s="19" t="n">
        <x:f>IF(COUNT(G30,I30)=2,G30*I30,NA())</x:f>
        <x:v>780000</x:v>
      </x:c>
      <x:c r="K30" s="18" t="n">
        <x:v>1000</x:v>
      </x:c>
      <x:c r="L30" s="18" t="n">
        <x:v>1300</x:v>
      </x:c>
      <x:c r="M30" s="18" t="n">
        <x:v>1800</x:v>
      </x:c>
      <x:c r="N30" s="7"/>
      <x:c r="O30" s="7" t="str">
        <x:v>Preço de planejamento da versão anterior, sem cotação local formal. Estimativa interna; cotação pendente</x:v>
      </x:c>
      <x:c r="P30" s="7" t="str">
        <x:v>Obra e instalações/iluminação predial; benchmark residencial não equivale ao clube. Equipamentos no item C03.</x:v>
      </x:c>
      <x:c r="Q30" s="7" t="str">
        <x:v>OLD-H, OLD-C05</x:v>
      </x:c>
      <x:c r="R30" s="2"/>
      <x:c r="S30" s="2"/>
    </x:row>
    <x:row r="31" ht="65" customHeight="1">
      <x:c r="A31" s="2"/>
      <x:c r="B31" s="2"/>
      <x:c r="C31" s="7" t="str">
        <x:v>E01.5</x:v>
      </x:c>
      <x:c r="D31" s="7" t="str">
        <x:v>Edificações e segurança</x:v>
      </x:c>
      <x:c r="E31" s="7" t="str">
        <x:v>Demais apoios técnicos e depósitos</x:v>
      </x:c>
      <x:c r="F31" s="7" t="str">
        <x:v>M-E01.5</x:v>
      </x:c>
      <x:c r="G31" s="22" t="n">
        <x:f>Medidas!I61</x:f>
        <x:v>420</x:v>
      </x:c>
      <x:c r="H31" s="19" t="str">
        <x:v>m²</x:v>
      </x:c>
      <x:c r="I31" s="22" t="n">
        <x:f>CHOOSE(Premissas!$F$6,K31,L31,M31)</x:f>
        <x:v>1300</x:v>
      </x:c>
      <x:c r="J31" s="19" t="n">
        <x:f>IF(COUNT(G31,I31)=2,G31*I31,NA())</x:f>
        <x:v>546000</x:v>
      </x:c>
      <x:c r="K31" s="18" t="n">
        <x:v>1000</x:v>
      </x:c>
      <x:c r="L31" s="18" t="n">
        <x:v>1300</x:v>
      </x:c>
      <x:c r="M31" s="18" t="n">
        <x:v>1800</x:v>
      </x:c>
      <x:c r="N31" s="7"/>
      <x:c r="O31" s="7" t="str">
        <x:v>Preço de planejamento da versão anterior, sem cotação local formal. Estimativa interna; cotação pendente</x:v>
      </x:c>
      <x:c r="P31" s="7" t="str">
        <x:v>Obra e instalações/iluminação predial; benchmark residencial não equivale ao clube. Equipamentos no item C03.</x:v>
      </x:c>
      <x:c r="Q31" s="7" t="str">
        <x:v>OLD-H, OLD-C05</x:v>
      </x:c>
      <x:c r="R31" s="2"/>
      <x:c r="S31" s="2"/>
    </x:row>
    <x:row r="32" ht="65" customHeight="1">
      <x:c r="A32" s="2"/>
      <x:c r="B32" s="2"/>
      <x:c r="C32" s="7" t="str">
        <x:v>E02</x:v>
      </x:c>
      <x:c r="D32" s="7" t="str">
        <x:v>Edificações e segurança</x:v>
      </x:c>
      <x:c r="E32" s="7" t="str">
        <x:v>Varandas e circulação coberta</x:v>
      </x:c>
      <x:c r="F32" s="7" t="str">
        <x:v>M-E02</x:v>
      </x:c>
      <x:c r="G32" s="22" t="n">
        <x:f>Medidas!I62</x:f>
        <x:v>1000</x:v>
      </x:c>
      <x:c r="H32" s="19" t="str">
        <x:v>m²</x:v>
      </x:c>
      <x:c r="I32" s="22" t="n">
        <x:f>CHOOSE(Premissas!$F$6,K32,L32,M32)</x:f>
        <x:v>650</x:v>
      </x:c>
      <x:c r="J32" s="19" t="n">
        <x:f>IF(COUNT(G32,I32)=2,G32*I32,NA())</x:f>
        <x:v>650000</x:v>
      </x:c>
      <x:c r="K32" s="18" t="n">
        <x:v>450</x:v>
      </x:c>
      <x:c r="L32" s="18" t="n">
        <x:v>650</x:v>
      </x:c>
      <x:c r="M32" s="18" t="n">
        <x:v>950</x:v>
      </x:c>
      <x:c r="N32" s="7"/>
      <x:c r="O32" s="7" t="str">
        <x:v>Preço de planejamento da versão anterior, sem cotação local formal. Estimativa interna; cotação pendente</x:v>
      </x:c>
      <x:c r="P32" s="7" t="str">
        <x:v>Hipótese de área e padrão; coberturas especiais podem superar a faixa.</x:v>
      </x:c>
      <x:c r="Q32" s="7" t="str">
        <x:v>OLD-H</x:v>
      </x:c>
      <x:c r="R32" s="2"/>
      <x:c r="S32" s="2"/>
    </x:row>
    <x:row r="33" ht="65" customHeight="1">
      <x:c r="A33" s="2"/>
      <x:c r="B33" s="2"/>
      <x:c r="C33" s="7" t="str">
        <x:v>E03</x:v>
      </x:c>
      <x:c r="D33" s="7" t="str">
        <x:v>Edificações e segurança</x:v>
      </x:c>
      <x:c r="E33" s="7" t="str">
        <x:v>Restauração da casa</x:v>
      </x:c>
      <x:c r="F33" s="7" t="str">
        <x:v>M-E03</x:v>
      </x:c>
      <x:c r="G33" s="22" t="n">
        <x:f>Medidas!I63</x:f>
        <x:v>500</x:v>
      </x:c>
      <x:c r="H33" s="19" t="str">
        <x:v>m²</x:v>
      </x:c>
      <x:c r="I33" s="22" t="n">
        <x:f>CHOOSE(Premissas!$F$6,K33,L33,M33)</x:f>
        <x:v>900</x:v>
      </x:c>
      <x:c r="J33" s="19" t="n">
        <x:f>IF(COUNT(G33,I33)=2,G33*I33,NA())</x:f>
        <x:v>450000</x:v>
      </x:c>
      <x:c r="K33" s="18" t="n">
        <x:v>550</x:v>
      </x:c>
      <x:c r="L33" s="18" t="n">
        <x:v>900</x:v>
      </x:c>
      <x:c r="M33" s="18" t="n">
        <x:v>1500</x:v>
      </x:c>
      <x:c r="N33" s="7"/>
      <x:c r="O33" s="7" t="str">
        <x:v>Preço de planejamento da versão anterior, sem cotação local formal. Estimativa interna; cotação pendente</x:v>
      </x:c>
      <x:c r="P33" s="7" t="str">
        <x:v>500 m² são hipótese, não área medida. Incluídos nos 4.000 m² do clube, sem duplicação de restaurante.</x:v>
      </x:c>
      <x:c r="Q33" s="7" t="str">
        <x:v>OLD-H</x:v>
      </x:c>
      <x:c r="R33" s="2"/>
      <x:c r="S33" s="2"/>
    </x:row>
    <x:row r="34" ht="65" customHeight="1">
      <x:c r="A34" s="2"/>
      <x:c r="B34" s="2"/>
      <x:c r="C34" s="7" t="str">
        <x:v>E04</x:v>
      </x:c>
      <x:c r="D34" s="7" t="str">
        <x:v>Edificações e segurança</x:v>
      </x:c>
      <x:c r="E34" s="7" t="str">
        <x:v>Portaria e atendimento</x:v>
      </x:c>
      <x:c r="F34" s="7" t="str">
        <x:v>M-E04</x:v>
      </x:c>
      <x:c r="G34" s="22" t="n">
        <x:f>Medidas!I64</x:f>
        <x:v>400</x:v>
      </x:c>
      <x:c r="H34" s="19" t="str">
        <x:v>m²</x:v>
      </x:c>
      <x:c r="I34" s="22" t="n">
        <x:f>CHOOSE(Premissas!$F$6,K34,L34,M34)</x:f>
        <x:v>1500</x:v>
      </x:c>
      <x:c r="J34" s="19" t="n">
        <x:f>IF(COUNT(G34,I34)=2,G34*I34,NA())</x:f>
        <x:v>600000</x:v>
      </x:c>
      <x:c r="K34" s="18" t="n">
        <x:v>1100</x:v>
      </x:c>
      <x:c r="L34" s="18" t="n">
        <x:v>1500</x:v>
      </x:c>
      <x:c r="M34" s="18" t="n">
        <x:v>2200</x:v>
      </x:c>
      <x:c r="N34" s="7"/>
      <x:c r="O34" s="7" t="str">
        <x:v>Preço de planejamento da versão anterior, sem cotação local formal. Estimativa interna; cotação pendente</x:v>
      </x:c>
      <x:c r="P34" s="7" t="str">
        <x:v>Obra com cobertura e instalações; expressão arquitetônica a definir. Equipamentos de controle em E07.</x:v>
      </x:c>
      <x:c r="Q34" s="7" t="str">
        <x:v>OLD-H, OLD-C05</x:v>
      </x:c>
      <x:c r="R34" s="2"/>
      <x:c r="S34" s="2"/>
    </x:row>
    <x:row r="35" ht="65" customHeight="1">
      <x:c r="A35" s="2"/>
      <x:c r="B35" s="2"/>
      <x:c r="C35" s="7" t="str">
        <x:v>E05.1</x:v>
      </x:c>
      <x:c r="D35" s="7" t="str">
        <x:v>Edificações e segurança</x:v>
      </x:c>
      <x:c r="E35" s="7" t="str">
        <x:v>Administração</x:v>
      </x:c>
      <x:c r="F35" s="7" t="str">
        <x:v>M-E05.1</x:v>
      </x:c>
      <x:c r="G35" s="22" t="n">
        <x:f>Medidas!I65</x:f>
        <x:v>250</x:v>
      </x:c>
      <x:c r="H35" s="19" t="str">
        <x:v>m²</x:v>
      </x:c>
      <x:c r="I35" s="22" t="n">
        <x:f>CHOOSE(Premissas!$F$6,K35,L35,M35)</x:f>
        <x:v>900</x:v>
      </x:c>
      <x:c r="J35" s="19" t="n">
        <x:f>IF(COUNT(G35,I35)=2,G35*I35,NA())</x:f>
        <x:v>225000</x:v>
      </x:c>
      <x:c r="K35" s="18" t="n">
        <x:v>650</x:v>
      </x:c>
      <x:c r="L35" s="18" t="n">
        <x:v>900</x:v>
      </x:c>
      <x:c r="M35" s="18" t="n">
        <x:v>1250</x:v>
      </x:c>
      <x:c r="N35" s="7"/>
      <x:c r="O35" s="7" t="str">
        <x:v>Preço de planejamento da versão anterior, sem cotação local formal. Estimativa interna; cotação pendente</x:v>
      </x:c>
      <x:c r="P35" s="7" t="str">
        <x:v>250 m² administração + 350 m² manutenção/depósitos/equipe.</x:v>
      </x:c>
      <x:c r="Q35" s="7" t="str">
        <x:v>OLD-H, OLD-C05</x:v>
      </x:c>
      <x:c r="R35" s="2"/>
      <x:c r="S35" s="2"/>
    </x:row>
    <x:row r="36" ht="65" customHeight="1">
      <x:c r="A36" s="2"/>
      <x:c r="B36" s="2"/>
      <x:c r="C36" s="7" t="str">
        <x:v>E05.2</x:v>
      </x:c>
      <x:c r="D36" s="7" t="str">
        <x:v>Edificações e segurança</x:v>
      </x:c>
      <x:c r="E36" s="7" t="str">
        <x:v>Manutenção, depósitos e equipe</x:v>
      </x:c>
      <x:c r="F36" s="7" t="str">
        <x:v>M-E05.2</x:v>
      </x:c>
      <x:c r="G36" s="22" t="n">
        <x:f>Medidas!I66</x:f>
        <x:v>350</x:v>
      </x:c>
      <x:c r="H36" s="19" t="str">
        <x:v>m²</x:v>
      </x:c>
      <x:c r="I36" s="22" t="n">
        <x:f>CHOOSE(Premissas!$F$6,K36,L36,M36)</x:f>
        <x:v>900</x:v>
      </x:c>
      <x:c r="J36" s="19" t="n">
        <x:f>IF(COUNT(G36,I36)=2,G36*I36,NA())</x:f>
        <x:v>315000</x:v>
      </x:c>
      <x:c r="K36" s="18" t="n">
        <x:v>650</x:v>
      </x:c>
      <x:c r="L36" s="18" t="n">
        <x:v>900</x:v>
      </x:c>
      <x:c r="M36" s="18" t="n">
        <x:v>1250</x:v>
      </x:c>
      <x:c r="N36" s="7"/>
      <x:c r="O36" s="7" t="str">
        <x:v>Preço de planejamento da versão anterior, sem cotação local formal. Estimativa interna; cotação pendente</x:v>
      </x:c>
      <x:c r="P36" s="7" t="str">
        <x:v>250 m² administração + 350 m² manutenção/depósitos/equipe.</x:v>
      </x:c>
      <x:c r="Q36" s="7" t="str">
        <x:v>OLD-H, OLD-C05</x:v>
      </x:c>
      <x:c r="R36" s="2"/>
      <x:c r="S36" s="2"/>
    </x:row>
    <x:row r="37" ht="65" customHeight="1">
      <x:c r="A37" s="2"/>
      <x:c r="B37" s="2"/>
      <x:c r="C37" s="7" t="str">
        <x:v>E06</x:v>
      </x:c>
      <x:c r="D37" s="7" t="str">
        <x:v>Edificações e segurança</x:v>
      </x:c>
      <x:c r="E37" s="7" t="str">
        <x:v>Fechamento perimetral</x:v>
      </x:c>
      <x:c r="F37" s="7" t="str">
        <x:v>M-E06</x:v>
      </x:c>
      <x:c r="G37" s="22" t="n">
        <x:f>Medidas!I67</x:f>
        <x:v>6000</x:v>
      </x:c>
      <x:c r="H37" s="19" t="str">
        <x:v>m</x:v>
      </x:c>
      <x:c r="I37" s="22" t="n">
        <x:f>CHOOSE(Premissas!$F$6,K37,L37,M37)</x:f>
        <x:v>110</x:v>
      </x:c>
      <x:c r="J37" s="19" t="n">
        <x:f>IF(COUNT(G37,I37)=2,G37*I37,NA())</x:f>
        <x:v>660000</x:v>
      </x:c>
      <x:c r="K37" s="18" t="n">
        <x:v>65</x:v>
      </x:c>
      <x:c r="L37" s="18" t="n">
        <x:v>110</x:v>
      </x:c>
      <x:c r="M37" s="18" t="n">
        <x:v>180</x:v>
      </x:c>
      <x:c r="N37" s="7"/>
      <x:c r="O37" s="7" t="str">
        <x:v>Preço de planejamento da versão anterior, sem cotação local formal. Estimativa interna; cotação pendente</x:v>
      </x:c>
      <x:c r="P37" s="7" t="str">
        <x:v>Perímetro hipotético. Solução mista cerca/gradil; muro integral, fundações especiais e limites reais a rever.</x:v>
      </x:c>
      <x:c r="Q37" s="7" t="str">
        <x:v>OLD-H</x:v>
      </x:c>
      <x:c r="R37" s="2"/>
      <x:c r="S37" s="2"/>
    </x:row>
    <x:row r="38" ht="65" customHeight="1">
      <x:c r="A38" s="2"/>
      <x:c r="B38" s="2"/>
      <x:c r="C38" s="7" t="str">
        <x:v>E07</x:v>
      </x:c>
      <x:c r="D38" s="7" t="str">
        <x:v>Edificações e segurança</x:v>
      </x:c>
      <x:c r="E38" s="7" t="str">
        <x:v>Controle e segurança eletrônica</x:v>
      </x:c>
      <x:c r="F38" s="7" t="str">
        <x:v>M-E07</x:v>
      </x:c>
      <x:c r="G38" s="22" t="n">
        <x:f>Medidas!I68</x:f>
        <x:v>1</x:v>
      </x:c>
      <x:c r="H38" s="19" t="str">
        <x:v>vb</x:v>
      </x:c>
      <x:c r="I38" s="22" t="n">
        <x:f>CHOOSE(Premissas!$F$6,K38,L38,M38)</x:f>
        <x:v>220000</x:v>
      </x:c>
      <x:c r="J38" s="19" t="n">
        <x:f>IF(COUNT(G38,I38)=2,G38*I38,NA())</x:f>
        <x:v>220000</x:v>
      </x:c>
      <x:c r="K38" s="18" t="n">
        <x:v>120000</x:v>
      </x:c>
      <x:c r="L38" s="18" t="n">
        <x:v>220000</x:v>
      </x:c>
      <x:c r="M38" s="18" t="n">
        <x:v>400000</x:v>
      </x:c>
      <x:c r="N38" s="7"/>
      <x:c r="O38" s="7" t="str">
        <x:v>Preço de planejamento da versão anterior, sem cotação local formal. Estimativa interna; cotação pendente</x:v>
      </x:c>
      <x:c r="P38" s="7" t="str">
        <x:v>Cancelas, CFTV, controle, comunicações e implantação; operação recorrente separada.</x:v>
      </x:c>
      <x:c r="Q38" s="7" t="str">
        <x:v>OLD-H</x:v>
      </x:c>
      <x:c r="R38" s="2"/>
      <x:c r="S38" s="2"/>
    </x:row>
    <x:row r="39" ht="65" customHeight="1">
      <x:c r="A39" s="2"/>
      <x:c r="B39" s="2"/>
      <x:c r="C39" s="7" t="str">
        <x:v>C03.1</x:v>
      </x:c>
      <x:c r="D39" s="7" t="str">
        <x:v>Lazer e equipamentos</x:v>
      </x:c>
      <x:c r="E39" s="7" t="str">
        <x:v>Equipamentos da academia</x:v>
      </x:c>
      <x:c r="F39" s="7" t="str">
        <x:v>M-C03.1</x:v>
      </x:c>
      <x:c r="G39" s="22" t="n">
        <x:f>Medidas!I69</x:f>
        <x:v>1</x:v>
      </x:c>
      <x:c r="H39" s="19" t="str">
        <x:v>vb</x:v>
      </x:c>
      <x:c r="I39" s="22" t="n">
        <x:f>CHOOSE(Premissas!$F$6,K39,L39,M39)</x:f>
        <x:v>180000</x:v>
      </x:c>
      <x:c r="J39" s="19" t="n">
        <x:f>IF(COUNT(G39,I39)=2,G39*I39,NA())</x:f>
        <x:v>180000</x:v>
      </x:c>
      <x:c r="K39" s="18" t="n">
        <x:v>90000</x:v>
      </x:c>
      <x:c r="L39" s="18" t="n">
        <x:v>180000</x:v>
      </x:c>
      <x:c r="M39" s="18" t="n">
        <x:v>300000</x:v>
      </x:c>
      <x:c r="N39" s="7"/>
      <x:c r="O39" s="7" t="str">
        <x:v>Preço de planejamento da versão anterior, sem cotação local formal. Estimativa interna; cotação pendente</x:v>
      </x:c>
      <x:c r="P39" s="7" t="str">
        <x:v>Abertura gerencial da verba anterior de US$ 600 mil; ainda sem lista de equipamentos ou proposta. Não é cotação pesquisada. Não inclui novamente obra, instalações prediais ou tratamento das piscinas.</x:v>
      </x:c>
      <x:c r="Q39" s="7" t="str">
        <x:v>OLD-H</x:v>
      </x:c>
      <x:c r="R39" s="2"/>
      <x:c r="S39" s="2"/>
    </x:row>
    <x:row r="40" ht="65" customHeight="1">
      <x:c r="A40" s="2"/>
      <x:c r="B40" s="2"/>
      <x:c r="C40" s="7" t="str">
        <x:v>C03.2</x:v>
      </x:c>
      <x:c r="D40" s="7" t="str">
        <x:v>Lazer e equipamentos</x:v>
      </x:c>
      <x:c r="E40" s="7" t="str">
        <x:v>Equipamentos de cozinha e bar</x:v>
      </x:c>
      <x:c r="F40" s="7" t="str">
        <x:v>M-C03.2</x:v>
      </x:c>
      <x:c r="G40" s="22" t="n">
        <x:f>Medidas!I70</x:f>
        <x:v>1</x:v>
      </x:c>
      <x:c r="H40" s="19" t="str">
        <x:v>vb</x:v>
      </x:c>
      <x:c r="I40" s="22" t="n">
        <x:f>CHOOSE(Premissas!$F$6,K40,L40,M40)</x:f>
        <x:v>140000</x:v>
      </x:c>
      <x:c r="J40" s="19" t="n">
        <x:f>IF(COUNT(G40,I40)=2,G40*I40,NA())</x:f>
        <x:v>140000</x:v>
      </x:c>
      <x:c r="K40" s="18" t="n">
        <x:v>70000</x:v>
      </x:c>
      <x:c r="L40" s="18" t="n">
        <x:v>140000</x:v>
      </x:c>
      <x:c r="M40" s="18" t="n">
        <x:v>233333.33333333334</x:v>
      </x:c>
      <x:c r="N40" s="7"/>
      <x:c r="O40" s="7" t="str">
        <x:v>Preço de planejamento da versão anterior, sem cotação local formal. Estimativa interna; cotação pendente</x:v>
      </x:c>
      <x:c r="P40" s="7" t="str">
        <x:v>Abertura gerencial da verba anterior de US$ 600 mil; ainda sem lista de equipamentos ou proposta. Não é cotação pesquisada. Não inclui novamente obra, instalações prediais ou tratamento das piscinas.</x:v>
      </x:c>
      <x:c r="Q40" s="7" t="str">
        <x:v>OLD-H</x:v>
      </x:c>
      <x:c r="R40" s="2"/>
      <x:c r="S40" s="2"/>
    </x:row>
    <x:row r="41" ht="65" customHeight="1">
      <x:c r="A41" s="2"/>
      <x:c r="B41" s="2"/>
      <x:c r="C41" s="7" t="str">
        <x:v>C03.3</x:v>
      </x:c>
      <x:c r="D41" s="7" t="str">
        <x:v>Lazer e equipamentos</x:v>
      </x:c>
      <x:c r="E41" s="7" t="str">
        <x:v>Jogos, estúdio e entretenimento</x:v>
      </x:c>
      <x:c r="F41" s="7" t="str">
        <x:v>M-C03.3</x:v>
      </x:c>
      <x:c r="G41" s="22" t="n">
        <x:f>Medidas!I71</x:f>
        <x:v>1</x:v>
      </x:c>
      <x:c r="H41" s="19" t="str">
        <x:v>vb</x:v>
      </x:c>
      <x:c r="I41" s="22" t="n">
        <x:f>CHOOSE(Premissas!$F$6,K41,L41,M41)</x:f>
        <x:v>40000</x:v>
      </x:c>
      <x:c r="J41" s="19" t="n">
        <x:f>IF(COUNT(G41,I41)=2,G41*I41,NA())</x:f>
        <x:v>40000</x:v>
      </x:c>
      <x:c r="K41" s="18" t="n">
        <x:v>20000</x:v>
      </x:c>
      <x:c r="L41" s="18" t="n">
        <x:v>40000</x:v>
      </x:c>
      <x:c r="M41" s="18" t="n">
        <x:v>66666.66666666667</x:v>
      </x:c>
      <x:c r="N41" s="7"/>
      <x:c r="O41" s="7" t="str">
        <x:v>Preço de planejamento da versão anterior, sem cotação local formal. Estimativa interna; cotação pendente</x:v>
      </x:c>
      <x:c r="P41" s="7" t="str">
        <x:v>Abertura gerencial da verba anterior de US$ 600 mil; ainda sem lista de equipamentos ou proposta. Não é cotação pesquisada. Não inclui novamente obra, instalações prediais ou tratamento das piscinas.</x:v>
      </x:c>
      <x:c r="Q41" s="7" t="str">
        <x:v>OLD-H</x:v>
      </x:c>
      <x:c r="R41" s="2"/>
      <x:c r="S41" s="2"/>
    </x:row>
    <x:row r="42" ht="65" customHeight="1">
      <x:c r="A42" s="2"/>
      <x:c r="B42" s="2"/>
      <x:c r="C42" s="7" t="str">
        <x:v>C03.4</x:v>
      </x:c>
      <x:c r="D42" s="7" t="str">
        <x:v>Lazer e equipamentos</x:v>
      </x:c>
      <x:c r="E42" s="7" t="str">
        <x:v>Mobiliário do clube e varandas</x:v>
      </x:c>
      <x:c r="F42" s="7" t="str">
        <x:v>M-C03.4</x:v>
      </x:c>
      <x:c r="G42" s="22" t="n">
        <x:f>Medidas!I72</x:f>
        <x:v>1</x:v>
      </x:c>
      <x:c r="H42" s="19" t="str">
        <x:v>vb</x:v>
      </x:c>
      <x:c r="I42" s="22" t="n">
        <x:f>CHOOSE(Premissas!$F$6,K42,L42,M42)</x:f>
        <x:v>100000</x:v>
      </x:c>
      <x:c r="J42" s="19" t="n">
        <x:f>IF(COUNT(G42,I42)=2,G42*I42,NA())</x:f>
        <x:v>100000</x:v>
      </x:c>
      <x:c r="K42" s="18" t="n">
        <x:v>50000</x:v>
      </x:c>
      <x:c r="L42" s="18" t="n">
        <x:v>100000</x:v>
      </x:c>
      <x:c r="M42" s="18" t="n">
        <x:v>166666.66666666666</x:v>
      </x:c>
      <x:c r="N42" s="7"/>
      <x:c r="O42" s="7" t="str">
        <x:v>Preço de planejamento da versão anterior, sem cotação local formal. Estimativa interna; cotação pendente</x:v>
      </x:c>
      <x:c r="P42" s="7" t="str">
        <x:v>Abertura gerencial da verba anterior de US$ 600 mil; ainda sem lista de equipamentos ou proposta. Não é cotação pesquisada. Não inclui novamente obra, instalações prediais ou tratamento das piscinas.</x:v>
      </x:c>
      <x:c r="Q42" s="7" t="str">
        <x:v>OLD-H</x:v>
      </x:c>
      <x:c r="R42" s="2"/>
      <x:c r="S42" s="2"/>
    </x:row>
    <x:row r="43" ht="65" customHeight="1">
      <x:c r="A43" s="2"/>
      <x:c r="B43" s="2"/>
      <x:c r="C43" s="7" t="str">
        <x:v>C03.5</x:v>
      </x:c>
      <x:c r="D43" s="7" t="str">
        <x:v>Lazer e equipamentos</x:v>
      </x:c>
      <x:c r="E43" s="7" t="str">
        <x:v>Tobogã e brinquedos aquáticos</x:v>
      </x:c>
      <x:c r="F43" s="7" t="str">
        <x:v>M-C03.5</x:v>
      </x:c>
      <x:c r="G43" s="22" t="n">
        <x:f>Medidas!I73</x:f>
        <x:v>1</x:v>
      </x:c>
      <x:c r="H43" s="19" t="str">
        <x:v>vb</x:v>
      </x:c>
      <x:c r="I43" s="22" t="n">
        <x:f>CHOOSE(Premissas!$F$6,K43,L43,M43)</x:f>
        <x:v>80000</x:v>
      </x:c>
      <x:c r="J43" s="19" t="n">
        <x:f>IF(COUNT(G43,I43)=2,G43*I43,NA())</x:f>
        <x:v>80000</x:v>
      </x:c>
      <x:c r="K43" s="18" t="n">
        <x:v>40000</x:v>
      </x:c>
      <x:c r="L43" s="18" t="n">
        <x:v>80000</x:v>
      </x:c>
      <x:c r="M43" s="18" t="n">
        <x:v>133333.33333333334</x:v>
      </x:c>
      <x:c r="N43" s="7"/>
      <x:c r="O43" s="7" t="str">
        <x:v>Preço de planejamento da versão anterior, sem cotação local formal. Estimativa interna; cotação pendente</x:v>
      </x:c>
      <x:c r="P43" s="7" t="str">
        <x:v>Abertura gerencial da verba anterior de US$ 600 mil; ainda sem lista de equipamentos ou proposta. Não é cotação pesquisada. Não inclui novamente obra, instalações prediais ou tratamento das piscinas.</x:v>
      </x:c>
      <x:c r="Q43" s="7" t="str">
        <x:v>OLD-H</x:v>
      </x:c>
      <x:c r="R43" s="2"/>
      <x:c r="S43" s="2"/>
    </x:row>
    <x:row r="44" ht="65" customHeight="1">
      <x:c r="A44" s="2"/>
      <x:c r="B44" s="2"/>
      <x:c r="C44" s="7" t="str">
        <x:v>C03.6</x:v>
      </x:c>
      <x:c r="D44" s="7" t="str">
        <x:v>Lazer e equipamentos</x:v>
      </x:c>
      <x:c r="E44" s="7" t="str">
        <x:v>Playground e lazer externo</x:v>
      </x:c>
      <x:c r="F44" s="7" t="str">
        <x:v>M-C03.6</x:v>
      </x:c>
      <x:c r="G44" s="22" t="n">
        <x:f>Medidas!I74</x:f>
        <x:v>1</x:v>
      </x:c>
      <x:c r="H44" s="19" t="str">
        <x:v>vb</x:v>
      </x:c>
      <x:c r="I44" s="22" t="n">
        <x:f>CHOOSE(Premissas!$F$6,K44,L44,M44)</x:f>
        <x:v>40000</x:v>
      </x:c>
      <x:c r="J44" s="19" t="n">
        <x:f>IF(COUNT(G44,I44)=2,G44*I44,NA())</x:f>
        <x:v>40000</x:v>
      </x:c>
      <x:c r="K44" s="18" t="n">
        <x:v>20000</x:v>
      </x:c>
      <x:c r="L44" s="18" t="n">
        <x:v>40000</x:v>
      </x:c>
      <x:c r="M44" s="18" t="n">
        <x:v>66666.66666666667</x:v>
      </x:c>
      <x:c r="N44" s="7"/>
      <x:c r="O44" s="7" t="str">
        <x:v>Preço de planejamento da versão anterior, sem cotação local formal. Estimativa interna; cotação pendente</x:v>
      </x:c>
      <x:c r="P44" s="7" t="str">
        <x:v>Abertura gerencial da verba anterior de US$ 600 mil; ainda sem lista de equipamentos ou proposta. Não é cotação pesquisada. Não inclui novamente obra, instalações prediais ou tratamento das piscinas.</x:v>
      </x:c>
      <x:c r="Q44" s="7" t="str">
        <x:v>OLD-H</x:v>
      </x:c>
      <x:c r="R44" s="2"/>
      <x:c r="S44" s="2"/>
    </x:row>
    <x:row r="45" ht="65" customHeight="1">
      <x:c r="A45" s="2"/>
      <x:c r="B45" s="2"/>
      <x:c r="C45" s="7" t="str">
        <x:v>C03.7</x:v>
      </x:c>
      <x:c r="D45" s="7" t="str">
        <x:v>Lazer e equipamentos</x:v>
      </x:c>
      <x:c r="E45" s="7" t="str">
        <x:v>Equipamentos de ginástica ao ar livre</x:v>
      </x:c>
      <x:c r="F45" s="7" t="str">
        <x:v>M-C03.7</x:v>
      </x:c>
      <x:c r="G45" s="22" t="n">
        <x:f>Medidas!I75</x:f>
        <x:v>1</x:v>
      </x:c>
      <x:c r="H45" s="19" t="str">
        <x:v>vb</x:v>
      </x:c>
      <x:c r="I45" s="22" t="n">
        <x:f>CHOOSE(Premissas!$F$6,K45,L45,M45)</x:f>
        <x:v>20000</x:v>
      </x:c>
      <x:c r="J45" s="19" t="n">
        <x:f>IF(COUNT(G45,I45)=2,G45*I45,NA())</x:f>
        <x:v>20000</x:v>
      </x:c>
      <x:c r="K45" s="18" t="n">
        <x:v>10000</x:v>
      </x:c>
      <x:c r="L45" s="18" t="n">
        <x:v>20000</x:v>
      </x:c>
      <x:c r="M45" s="18" t="n">
        <x:v>33333.333333333336</x:v>
      </x:c>
      <x:c r="N45" s="7"/>
      <x:c r="O45" s="7" t="str">
        <x:v>Preço de planejamento da versão anterior, sem cotação local formal. Estimativa interna; cotação pendente</x:v>
      </x:c>
      <x:c r="P45" s="7" t="str">
        <x:v>Abertura gerencial da verba anterior de US$ 600 mil; ainda sem lista de equipamentos ou proposta. Não é cotação pesquisada. Não inclui novamente obra, instalações prediais ou tratamento das piscinas.</x:v>
      </x:c>
      <x:c r="Q45" s="7" t="str">
        <x:v>OLD-H</x:v>
      </x:c>
      <x:c r="R45" s="2"/>
      <x:c r="S45" s="2"/>
    </x:row>
    <x:row r="46" ht="65" customHeight="1">
      <x:c r="A46" s="2"/>
      <x:c r="B46" s="2"/>
      <x:c r="C46" s="7" t="str">
        <x:v>P01</x:v>
      </x:c>
      <x:c r="D46" s="7" t="str">
        <x:v>Lagos e paisagismo</x:v>
      </x:c>
      <x:c r="E46" s="7" t="str">
        <x:v>Escavação dos lagos</x:v>
      </x:c>
      <x:c r="F46" s="7" t="str">
        <x:v>M-P01</x:v>
      </x:c>
      <x:c r="G46" s="22" t="n">
        <x:f>Medidas!I76</x:f>
        <x:v>24000</x:v>
      </x:c>
      <x:c r="H46" s="19" t="str">
        <x:v>m³</x:v>
      </x:c>
      <x:c r="I46" s="22" t="n">
        <x:f>CHOOSE(Premissas!$F$6,K46,L46,M46)</x:f>
        <x:v>9</x:v>
      </x:c>
      <x:c r="J46" s="19" t="n">
        <x:f>IF(COUNT(G46,I46)=2,G46*I46,NA())</x:f>
        <x:v>216000</x:v>
      </x:c>
      <x:c r="K46" s="18" t="n">
        <x:v>6</x:v>
      </x:c>
      <x:c r="L46" s="18" t="n">
        <x:v>9</x:v>
      </x:c>
      <x:c r="M46" s="18" t="n">
        <x:v>15</x:v>
      </x:c>
      <x:c r="N46" s="7"/>
      <x:c r="O46" s="7" t="str">
        <x:v>Preço de planejamento da versão anterior, sem cotação local formal. Estimativa interna; cotação pendente</x:v>
      </x:c>
      <x:c r="P46" s="7" t="str">
        <x:v>16.000 m² x 1,5 m, geometria simplificada; inclui provisão de manejo/destinação, sem crédito por reaproveitamento.</x:v>
      </x:c>
      <x:c r="Q46" s="7" t="str">
        <x:v>OLD-H, OLD-C01</x:v>
      </x:c>
      <x:c r="R46" s="2"/>
      <x:c r="S46" s="2"/>
    </x:row>
    <x:row r="47" ht="65" customHeight="1">
      <x:c r="A47" s="2"/>
      <x:c r="B47" s="2"/>
      <x:c r="C47" s="7" t="str">
        <x:v>P02</x:v>
      </x:c>
      <x:c r="D47" s="7" t="str">
        <x:v>Lagos e paisagismo</x:v>
      </x:c>
      <x:c r="E47" s="7" t="str">
        <x:v>Sistema dos lagos</x:v>
      </x:c>
      <x:c r="F47" s="7" t="str">
        <x:v>M-P02</x:v>
      </x:c>
      <x:c r="G47" s="22" t="n">
        <x:f>Medidas!I77</x:f>
        <x:v>16000</x:v>
      </x:c>
      <x:c r="H47" s="19" t="str">
        <x:v>m² água</x:v>
      </x:c>
      <x:c r="I47" s="22" t="n">
        <x:f>CHOOSE(Premissas!$F$6,K47,L47,M47)</x:f>
        <x:v>38</x:v>
      </x:c>
      <x:c r="J47" s="19" t="n">
        <x:f>IF(COUNT(G47,I47)=2,G47*I47,NA())</x:f>
        <x:v>608000</x:v>
      </x:c>
      <x:c r="K47" s="18" t="n">
        <x:v>20</x:v>
      </x:c>
      <x:c r="L47" s="18" t="n">
        <x:v>38</x:v>
      </x:c>
      <x:c r="M47" s="18" t="n">
        <x:v>65</x:v>
      </x:c>
      <x:c r="N47" s="7"/>
      <x:c r="O47" s="7" t="str">
        <x:v>Preço de planejamento da versão anterior, sem cotação local formal. Estimativa interna; cotação pendente</x:v>
      </x:c>
      <x:c r="P47" s="7" t="str">
        <x:v>Impermeabilização/proteção técnica de margens e recirculação. Plantio em P04; sem substituir drenagem geral.</x:v>
      </x:c>
      <x:c r="Q47" s="7" t="str">
        <x:v>OLD-H</x:v>
      </x:c>
      <x:c r="R47" s="2"/>
      <x:c r="S47" s="2"/>
    </x:row>
    <x:row r="48" ht="65" customHeight="1">
      <x:c r="A48" s="2"/>
      <x:c r="B48" s="2"/>
      <x:c r="C48" s="7" t="str">
        <x:v>P03.1</x:v>
      </x:c>
      <x:c r="D48" s="7" t="str">
        <x:v>Lagos e paisagismo</x:v>
      </x:c>
      <x:c r="E48" s="7" t="str">
        <x:v>Ponte pedestre 1</x:v>
      </x:c>
      <x:c r="F48" s="7" t="str">
        <x:v>M-P03.1</x:v>
      </x:c>
      <x:c r="G48" s="22" t="n">
        <x:f>Medidas!I78</x:f>
        <x:v>40</x:v>
      </x:c>
      <x:c r="H48" s="19" t="str">
        <x:v>m²</x:v>
      </x:c>
      <x:c r="I48" s="22" t="n">
        <x:f>CHOOSE(Premissas!$F$6,K48,L48,M48)</x:f>
        <x:v>2200</x:v>
      </x:c>
      <x:c r="J48" s="19" t="n">
        <x:f>IF(COUNT(G48,I48)=2,G48*I48,NA())</x:f>
        <x:v>88000</x:v>
      </x:c>
      <x:c r="K48" s="18" t="n">
        <x:v>1400</x:v>
      </x:c>
      <x:c r="L48" s="18" t="n">
        <x:v>2200</x:v>
      </x:c>
      <x:c r="M48" s="18" t="n">
        <x:v>3500</x:v>
      </x:c>
      <x:c r="N48" s="7"/>
      <x:c r="O48" s="7" t="str">
        <x:v>Preço de planejamento da versão anterior, sem cotação local formal. Estimativa interna; cotação pendente</x:v>
      </x:c>
      <x:c r="P48" s="7" t="str">
        <x:v>Duas pontes de 40 m² como hipótese, incluídas nos 2.000 m² de percursos dos lagos.</x:v>
      </x:c>
      <x:c r="Q48" s="7" t="str">
        <x:v>OLD-H</x:v>
      </x:c>
      <x:c r="R48" s="2"/>
      <x:c r="S48" s="2"/>
    </x:row>
    <x:row r="49" ht="65" customHeight="1">
      <x:c r="A49" s="2"/>
      <x:c r="B49" s="2"/>
      <x:c r="C49" s="7" t="str">
        <x:v>P03.2</x:v>
      </x:c>
      <x:c r="D49" s="7" t="str">
        <x:v>Lagos e paisagismo</x:v>
      </x:c>
      <x:c r="E49" s="7" t="str">
        <x:v>Ponte pedestre 2</x:v>
      </x:c>
      <x:c r="F49" s="7" t="str">
        <x:v>M-P03.2</x:v>
      </x:c>
      <x:c r="G49" s="22" t="n">
        <x:f>Medidas!I79</x:f>
        <x:v>40</x:v>
      </x:c>
      <x:c r="H49" s="19" t="str">
        <x:v>m²</x:v>
      </x:c>
      <x:c r="I49" s="22" t="n">
        <x:f>CHOOSE(Premissas!$F$6,K49,L49,M49)</x:f>
        <x:v>2200</x:v>
      </x:c>
      <x:c r="J49" s="19" t="n">
        <x:f>IF(COUNT(G49,I49)=2,G49*I49,NA())</x:f>
        <x:v>88000</x:v>
      </x:c>
      <x:c r="K49" s="18" t="n">
        <x:v>1400</x:v>
      </x:c>
      <x:c r="L49" s="18" t="n">
        <x:v>2200</x:v>
      </x:c>
      <x:c r="M49" s="18" t="n">
        <x:v>3500</x:v>
      </x:c>
      <x:c r="N49" s="7"/>
      <x:c r="O49" s="7" t="str">
        <x:v>Preço de planejamento da versão anterior, sem cotação local formal. Estimativa interna; cotação pendente</x:v>
      </x:c>
      <x:c r="P49" s="7" t="str">
        <x:v>Duas pontes de 40 m² como hipótese, incluídas nos 2.000 m² de percursos dos lagos.</x:v>
      </x:c>
      <x:c r="Q49" s="7" t="str">
        <x:v>OLD-H</x:v>
      </x:c>
      <x:c r="R49" s="2"/>
      <x:c r="S49" s="2"/>
    </x:row>
    <x:row r="50" ht="65" customHeight="1">
      <x:c r="A50" s="2"/>
      <x:c r="B50" s="2"/>
      <x:c r="C50" s="7" t="str">
        <x:v>P04.1</x:v>
      </x:c>
      <x:c r="D50" s="7" t="str">
        <x:v>Lagos e paisagismo</x:v>
      </x:c>
      <x:c r="E50" s="7" t="str">
        <x:v>Paisagismo das faixas viárias</x:v>
      </x:c>
      <x:c r="F50" s="7" t="str">
        <x:v>M-P04.1</x:v>
      </x:c>
      <x:c r="G50" s="22" t="n">
        <x:f>Medidas!I80</x:f>
        <x:v>96000</x:v>
      </x:c>
      <x:c r="H50" s="19" t="str">
        <x:v>m²</x:v>
      </x:c>
      <x:c r="I50" s="22" t="n">
        <x:f>CHOOSE(Premissas!$F$6,K50,L50,M50)</x:f>
        <x:v>5</x:v>
      </x:c>
      <x:c r="J50" s="19" t="n">
        <x:f>IF(COUNT(G50,I50)=2,G50*I50,NA())</x:f>
        <x:v>480000</x:v>
      </x:c>
      <x:c r="K50" s="18" t="n">
        <x:v>3</x:v>
      </x:c>
      <x:c r="L50" s="18" t="n">
        <x:v>5</x:v>
      </x:c>
      <x:c r="M50" s="18" t="n">
        <x:v>8</x:v>
      </x:c>
      <x:c r="N50" s="7"/>
      <x:c r="O50" s="7" t="str">
        <x:v>Preço de planejamento da versão anterior, sem cotação local formal. Estimativa interna; cotação pendente</x:v>
      </x:c>
      <x:c r="P50" s="7" t="str">
        <x:v>96.000 faixas vias + 39.925 clube + 1.500 esportes + 12.000 lagos + 31.000 apoio. Plantio/irrigação básica; não urbaniza todo o saldo natural.</x:v>
      </x:c>
      <x:c r="Q50" s="7" t="str">
        <x:v>OLD-H, OLD-P01</x:v>
      </x:c>
      <x:c r="R50" s="2"/>
      <x:c r="S50" s="2"/>
    </x:row>
    <x:row r="51" ht="65" customHeight="1">
      <x:c r="A51" s="2"/>
      <x:c r="B51" s="2"/>
      <x:c r="C51" s="7" t="str">
        <x:v>P04.2</x:v>
      </x:c>
      <x:c r="D51" s="7" t="str">
        <x:v>Lagos e paisagismo</x:v>
      </x:c>
      <x:c r="E51" s="7" t="str">
        <x:v>Paisagismo do clube</x:v>
      </x:c>
      <x:c r="F51" s="7" t="str">
        <x:v>M-P04.2</x:v>
      </x:c>
      <x:c r="G51" s="22" t="n">
        <x:f>Medidas!I81</x:f>
        <x:v>38912.4041</x:v>
      </x:c>
      <x:c r="H51" s="19" t="str">
        <x:v>m²</x:v>
      </x:c>
      <x:c r="I51" s="22" t="n">
        <x:f>CHOOSE(Premissas!$F$6,K51,L51,M51)</x:f>
        <x:v>5</x:v>
      </x:c>
      <x:c r="J51" s="19" t="n">
        <x:f>IF(COUNT(G51,I51)=2,G51*I51,NA())</x:f>
        <x:v>194562.02049999998</x:v>
      </x:c>
      <x:c r="K51" s="18" t="n">
        <x:v>3</x:v>
      </x:c>
      <x:c r="L51" s="18" t="n">
        <x:v>5</x:v>
      </x:c>
      <x:c r="M51" s="18" t="n">
        <x:v>8</x:v>
      </x:c>
      <x:c r="N51" s="7"/>
      <x:c r="O51" s="7" t="str">
        <x:v>Preço de planejamento da versão anterior, sem cotação local formal. Estimativa interna; cotação pendente</x:v>
      </x:c>
      <x:c r="P51" s="7" t="str">
        <x:v>96.000 faixas vias + 38.912,4041 clube + 1.500 esportes + 12.000 lagos + 31.000 apoio. Plantio/irrigação básica; não urbaniza todo o saldo natural.</x:v>
      </x:c>
      <x:c r="Q51" s="7" t="str">
        <x:v>OLD-H, OLD-P01</x:v>
      </x:c>
      <x:c r="R51" s="2"/>
      <x:c r="S51" s="2"/>
    </x:row>
    <x:row r="52" ht="65" customHeight="1">
      <x:c r="A52" s="2"/>
      <x:c r="B52" s="2"/>
      <x:c r="C52" s="7" t="str">
        <x:v>P04.3</x:v>
      </x:c>
      <x:c r="D52" s="7" t="str">
        <x:v>Lagos e paisagismo</x:v>
      </x:c>
      <x:c r="E52" s="7" t="str">
        <x:v>Paisagismo do recinto esportivo</x:v>
      </x:c>
      <x:c r="F52" s="7" t="str">
        <x:v>M-P04.3</x:v>
      </x:c>
      <x:c r="G52" s="22" t="n">
        <x:f>Medidas!I82</x:f>
        <x:v>1500</x:v>
      </x:c>
      <x:c r="H52" s="19" t="str">
        <x:v>m²</x:v>
      </x:c>
      <x:c r="I52" s="22" t="n">
        <x:f>CHOOSE(Premissas!$F$6,K52,L52,M52)</x:f>
        <x:v>5</x:v>
      </x:c>
      <x:c r="J52" s="19" t="n">
        <x:f>IF(COUNT(G52,I52)=2,G52*I52,NA())</x:f>
        <x:v>7500</x:v>
      </x:c>
      <x:c r="K52" s="18" t="n">
        <x:v>3</x:v>
      </x:c>
      <x:c r="L52" s="18" t="n">
        <x:v>5</x:v>
      </x:c>
      <x:c r="M52" s="18" t="n">
        <x:v>8</x:v>
      </x:c>
      <x:c r="N52" s="7"/>
      <x:c r="O52" s="7" t="str">
        <x:v>Preço de planejamento da versão anterior, sem cotação local formal. Estimativa interna; cotação pendente</x:v>
      </x:c>
      <x:c r="P52" s="7" t="str">
        <x:v>96.000 faixas vias + 39.925 clube + 1.500 esportes + 12.000 lagos + 31.000 apoio. Plantio/irrigação básica; não urbaniza todo o saldo natural.</x:v>
      </x:c>
      <x:c r="Q52" s="7" t="str">
        <x:v>OLD-H, OLD-P01</x:v>
      </x:c>
      <x:c r="R52" s="2"/>
      <x:c r="S52" s="2"/>
    </x:row>
    <x:row r="53" ht="65" customHeight="1">
      <x:c r="A53" s="2"/>
      <x:c r="B53" s="2"/>
      <x:c r="C53" s="7" t="str">
        <x:v>P04.4</x:v>
      </x:c>
      <x:c r="D53" s="7" t="str">
        <x:v>Lagos e paisagismo</x:v>
      </x:c>
      <x:c r="E53" s="7" t="str">
        <x:v>Paisagismo das margens dos lagos</x:v>
      </x:c>
      <x:c r="F53" s="7" t="str">
        <x:v>M-P04.4</x:v>
      </x:c>
      <x:c r="G53" s="22" t="n">
        <x:f>Medidas!I83</x:f>
        <x:v>12000</x:v>
      </x:c>
      <x:c r="H53" s="19" t="str">
        <x:v>m²</x:v>
      </x:c>
      <x:c r="I53" s="22" t="n">
        <x:f>CHOOSE(Premissas!$F$6,K53,L53,M53)</x:f>
        <x:v>5</x:v>
      </x:c>
      <x:c r="J53" s="19" t="n">
        <x:f>IF(COUNT(G53,I53)=2,G53*I53,NA())</x:f>
        <x:v>60000</x:v>
      </x:c>
      <x:c r="K53" s="18" t="n">
        <x:v>3</x:v>
      </x:c>
      <x:c r="L53" s="18" t="n">
        <x:v>5</x:v>
      </x:c>
      <x:c r="M53" s="18" t="n">
        <x:v>8</x:v>
      </x:c>
      <x:c r="N53" s="7"/>
      <x:c r="O53" s="7" t="str">
        <x:v>Preço de planejamento da versão anterior, sem cotação local formal. Estimativa interna; cotação pendente</x:v>
      </x:c>
      <x:c r="P53" s="7" t="str">
        <x:v>96.000 faixas vias + 39.925 clube + 1.500 esportes + 12.000 lagos + 31.000 apoio. Plantio/irrigação básica; não urbaniza todo o saldo natural.</x:v>
      </x:c>
      <x:c r="Q53" s="7" t="str">
        <x:v>OLD-H, OLD-P01</x:v>
      </x:c>
      <x:c r="R53" s="2"/>
      <x:c r="S53" s="2"/>
    </x:row>
    <x:row r="54" ht="65" customHeight="1">
      <x:c r="A54" s="2"/>
      <x:c r="B54" s="2"/>
      <x:c r="C54" s="7" t="str">
        <x:v>P04.5</x:v>
      </x:c>
      <x:c r="D54" s="7" t="str">
        <x:v>Lagos e paisagismo</x:v>
      </x:c>
      <x:c r="E54" s="7" t="str">
        <x:v>Paisagismo de administração e apoio</x:v>
      </x:c>
      <x:c r="F54" s="7" t="str">
        <x:v>M-P04.5</x:v>
      </x:c>
      <x:c r="G54" s="22" t="n">
        <x:f>Medidas!I84</x:f>
        <x:v>31000</x:v>
      </x:c>
      <x:c r="H54" s="19" t="str">
        <x:v>m²</x:v>
      </x:c>
      <x:c r="I54" s="22" t="n">
        <x:f>CHOOSE(Premissas!$F$6,K54,L54,M54)</x:f>
        <x:v>5</x:v>
      </x:c>
      <x:c r="J54" s="19" t="n">
        <x:f>IF(COUNT(G54,I54)=2,G54*I54,NA())</x:f>
        <x:v>155000</x:v>
      </x:c>
      <x:c r="K54" s="18" t="n">
        <x:v>3</x:v>
      </x:c>
      <x:c r="L54" s="18" t="n">
        <x:v>5</x:v>
      </x:c>
      <x:c r="M54" s="18" t="n">
        <x:v>8</x:v>
      </x:c>
      <x:c r="N54" s="7"/>
      <x:c r="O54" s="7" t="str">
        <x:v>Preço de planejamento da versão anterior, sem cotação local formal. Estimativa interna; cotação pendente</x:v>
      </x:c>
      <x:c r="P54" s="7" t="str">
        <x:v>96.000 faixas vias + 39.925 clube + 1.500 esportes + 12.000 lagos + 31.000 apoio. Plantio/irrigação básica; não urbaniza todo o saldo natural.</x:v>
      </x:c>
      <x:c r="Q54" s="7" t="str">
        <x:v>OLD-H, OLD-P01</x:v>
      </x:c>
      <x:c r="R54" s="2"/>
      <x:c r="S54" s="2"/>
    </x:row>
    <x:row r="55" ht="65" customHeight="1">
      <x:c r="A55" s="2"/>
      <x:c r="B55" s="2"/>
      <x:c r="C55" s="7" t="str">
        <x:v>P05</x:v>
      </x:c>
      <x:c r="D55" s="7" t="str">
        <x:v>Lagos e paisagismo</x:v>
      </x:c>
      <x:c r="E55" s="7" t="str">
        <x:v>Medidas ambientais e escola</x:v>
      </x:c>
      <x:c r="F55" s="7" t="str">
        <x:v>M-P05</x:v>
      </x:c>
      <x:c r="G55" s="22" t="n">
        <x:f>Medidas!I85</x:f>
        <x:v>1</x:v>
      </x:c>
      <x:c r="H55" s="19" t="str">
        <x:v>vb</x:v>
      </x:c>
      <x:c r="I55" s="22" t="n">
        <x:f>CHOOSE(Premissas!$F$6,K55,L55,M55)</x:f>
        <x:v>180000</x:v>
      </x:c>
      <x:c r="J55" s="19" t="n">
        <x:f>IF(COUNT(G55,I55)=2,G55*I55,NA())</x:f>
        <x:v>180000</x:v>
      </x:c>
      <x:c r="K55" s="18" t="n">
        <x:v>80000</x:v>
      </x:c>
      <x:c r="L55" s="18" t="n">
        <x:v>180000</x:v>
      </x:c>
      <x:c r="M55" s="18" t="n">
        <x:v>400000</x:v>
      </x:c>
      <x:c r="N55" s="7"/>
      <x:c r="O55" s="7" t="str">
        <x:v>Preço de planejamento da versão anterior, sem cotação local formal. Estimativa interna; cotação pendente</x:v>
      </x:c>
      <x:c r="P55" s="7" t="str">
        <x:v>Provisão para proteção, manejo e preservação de acesso existente à escola. Sem construção de escola nova.</x:v>
      </x:c>
      <x:c r="Q55" s="7" t="str">
        <x:v>OLD-H</x:v>
      </x:c>
      <x:c r="R55" s="2"/>
      <x:c r="S55" s="2"/>
    </x:row>
    <x:row r="56" ht="65" customHeight="1">
      <x:c r="A56" s="2"/>
      <x:c r="B56" s="2"/>
      <x:c r="C56" s="7" t="str">
        <x:v>PE01</x:v>
      </x:c>
      <x:c r="D56" s="7" t="str">
        <x:v>Piscina esportiva — 2 raias</x:v>
      </x:c>
      <x:c r="E56" s="7" t="str">
        <x:v>Escavação localizada e regularização</x:v>
      </x:c>
      <x:c r="F56" s="7" t="str">
        <x:v>M-PE01</x:v>
      </x:c>
      <x:c r="G56" s="22" t="n">
        <x:f>Medidas!I86</x:f>
        <x:v>889.2</x:v>
      </x:c>
      <x:c r="H56" s="19" t="str">
        <x:v>m³</x:v>
      </x:c>
      <x:c r="I56" s="22" t="n">
        <x:f>CHOOSE(Premissas!$F$6,K56,L56,M56)</x:f>
        <x:v>10</x:v>
      </x:c>
      <x:c r="J56" s="19" t="n">
        <x:f>IF(COUNT(G56,I56)=2,G56*I56,NA())</x:f>
        <x:v>8892</x:v>
      </x:c>
      <x:c r="K56" s="18" t="n">
        <x:v>6</x:v>
      </x:c>
      <x:c r="L56" s="18" t="n">
        <x:v>10</x:v>
      </x:c>
      <x:c r="M56" s="18" t="n">
        <x:v>16</x:v>
      </x:c>
      <x:c r="N56" s="7"/>
      <x:c r="O56" s="7" t="str">
        <x:v>Faixa interna preliminar em USD de preço instalado contratado, com encargos e margem pressupostos, sem BDI adicional. Não é cotação, composição SINAPI/CAPACO transposta ou preço validado.</x:v>
      </x:c>
      <x:c r="P56" s="7" t="str">
        <x:v>Escavar e estocar dentro da obra; equipamento e mão de obra Exclui: Rocha, rebaixamento de lençol, escoramento excepcional e terraplenagem geral</x:v>
      </x:c>
      <x:c r="Q56" s="7" t="str">
        <x:v>AQ-P05</x:v>
      </x:c>
      <x:c r="R56" s="2"/>
      <x:c r="S56" s="2"/>
    </x:row>
    <x:row r="57" ht="65" customHeight="1">
      <x:c r="A57" s="2"/>
      <x:c r="B57" s="2"/>
      <x:c r="C57" s="7" t="str">
        <x:v>PE02</x:v>
      </x:c>
      <x:c r="D57" s="7" t="str">
        <x:v>Piscina esportiva — 2 raias</x:v>
      </x:c>
      <x:c r="E57" s="7" t="str">
        <x:v>Carga, transporte e destinação de solo excedente</x:v>
      </x:c>
      <x:c r="F57" s="7" t="str">
        <x:v>M-PE02</x:v>
      </x:c>
      <x:c r="G57" s="22" t="n">
        <x:f>Medidas!I87</x:f>
        <x:v>666.9</x:v>
      </x:c>
      <x:c r="H57" s="19" t="str">
        <x:v>m³ solto</x:v>
      </x:c>
      <x:c r="I57" s="22" t="n">
        <x:f>CHOOSE(Premissas!$F$6,K57,L57,M57)</x:f>
        <x:v>10</x:v>
      </x:c>
      <x:c r="J57" s="19" t="n">
        <x:f>IF(COUNT(G57,I57)=2,G57*I57,NA())</x:f>
        <x:v>6669</x:v>
      </x:c>
      <x:c r="K57" s="18" t="n">
        <x:v>6</x:v>
      </x:c>
      <x:c r="L57" s="18" t="n">
        <x:v>10</x:v>
      </x:c>
      <x:c r="M57" s="18" t="n">
        <x:v>18</x:v>
      </x:c>
      <x:c r="N57" s="7"/>
      <x:c r="O57" s="7" t="str">
        <x:v>Faixa interna preliminar em USD de preço instalado contratado, com encargos e margem pressupostos, sem BDI adicional. Não é cotação, composição SINAPI/CAPACO transposta ou preço validado.</x:v>
      </x:c>
      <x:c r="P57" s="7" t="str">
        <x:v>Carga, transporte e disposição regular ordinária Exclui: Destino e distância reais pendentes; não cobrar novamente na terra geral</x:v>
      </x:c>
      <x:c r="Q57" s="7" t="str">
        <x:v>AQ-P05</x:v>
      </x:c>
      <x:c r="R57" s="2"/>
      <x:c r="S57" s="2"/>
    </x:row>
    <x:row r="58" ht="65" customHeight="1">
      <x:c r="A58" s="2"/>
      <x:c r="B58" s="2"/>
      <x:c r="C58" s="7" t="str">
        <x:v>PE03</x:v>
      </x:c>
      <x:c r="D58" s="7" t="str">
        <x:v>Piscina esportiva — 2 raias</x:v>
      </x:c>
      <x:c r="E58" s="7" t="str">
        <x:v>Tanque estrutural completo — concreto, aço e formas</x:v>
      </x:c>
      <x:c r="F58" s="7" t="str">
        <x:v>PE-AGUA</x:v>
      </x:c>
      <x:c r="G58" s="22" t="n">
        <x:f>Medidas!I7</x:f>
        <x:v>375</x:v>
      </x:c>
      <x:c r="H58" s="19" t="str">
        <x:v>m² água</x:v>
      </x:c>
      <x:c r="I58" s="22" t="n">
        <x:f>CHOOSE(Premissas!$F$6,K58,L58,M58)</x:f>
        <x:v>320</x:v>
      </x:c>
      <x:c r="J58" s="19" t="n">
        <x:f>IF(COUNT(G58,I58)=2,G58*I58,NA())</x:f>
        <x:v>120000</x:v>
      </x:c>
      <x:c r="K58" s="18" t="n">
        <x:v>220</x:v>
      </x:c>
      <x:c r="L58" s="18" t="n">
        <x:v>320</x:v>
      </x:c>
      <x:c r="M58" s="18" t="n">
        <x:v>480</x:v>
      </x:c>
      <x:c r="N58" s="7"/>
      <x:c r="O58" s="7" t="str">
        <x:v>Faixa interna preliminar em USD de preço instalado contratado, com encargos e margem pressupostos, sem BDI adicional. Não é cotação, composição SINAPI/CAPACO transposta ou preço validado.</x:v>
      </x:c>
      <x:c r="P58" s="7" t="str">
        <x:v>Casco, base e paredes em concreto armado; aço, formas, juntas e fundação rasa ordinária Exclui: Impermeabilização, acabamento e fundação especial; estrutura não dimensionada</x:v>
      </x:c>
      <x:c r="Q58" s="7" t="str">
        <x:v>OLD-H</x:v>
      </x:c>
      <x:c r="R58" s="2"/>
      <x:c r="S58" s="2"/>
    </x:row>
    <x:row r="59" ht="65" customHeight="1">
      <x:c r="A59" s="2"/>
      <x:c r="B59" s="2"/>
      <x:c r="C59" s="7" t="str">
        <x:v>PE04</x:v>
      </x:c>
      <x:c r="D59" s="7" t="str">
        <x:v>Piscina esportiva — 2 raias</x:v>
      </x:c>
      <x:c r="E59" s="7" t="str">
        <x:v>Impermeabilização e teste de estanqueidade do tanque</x:v>
      </x:c>
      <x:c r="F59" s="7" t="str">
        <x:v>PE-INT</x:v>
      </x:c>
      <x:c r="G59" s="22" t="n">
        <x:f>Medidas!I10</x:f>
        <x:v>530.25</x:v>
      </x:c>
      <x:c r="H59" s="19" t="str">
        <x:v>m² interno</x:v>
      </x:c>
      <x:c r="I59" s="22" t="n">
        <x:f>CHOOSE(Premissas!$F$6,K59,L59,M59)</x:f>
        <x:v>28</x:v>
      </x:c>
      <x:c r="J59" s="19" t="n">
        <x:f>IF(COUNT(G59,I59)=2,G59*I59,NA())</x:f>
        <x:v>14847</x:v>
      </x:c>
      <x:c r="K59" s="18" t="n">
        <x:v>18</x:v>
      </x:c>
      <x:c r="L59" s="18" t="n">
        <x:v>28</x:v>
      </x:c>
      <x:c r="M59" s="18" t="n">
        <x:v>45</x:v>
      </x:c>
      <x:c r="N59" s="7"/>
      <x:c r="O59" s="7" t="str">
        <x:v>Faixa interna preliminar em USD de preço instalado contratado, com encargos e margem pressupostos, sem BDI adicional. Não é cotação, composição SINAPI/CAPACO transposta ou preço validado.</x:v>
      </x:c>
      <x:c r="P59" s="7" t="str">
        <x:v>Preparação, sistema de impermeabilização e ensaio Exclui: Revestimento decorativo separado</x:v>
      </x:c>
      <x:c r="Q59" s="7" t="str">
        <x:v>OLD-H</x:v>
      </x:c>
      <x:c r="R59" s="2"/>
      <x:c r="S59" s="2"/>
    </x:row>
    <x:row r="60" ht="65" customHeight="1">
      <x:c r="A60" s="2"/>
      <x:c r="B60" s="2"/>
      <x:c r="C60" s="7" t="str">
        <x:v>PE05</x:v>
      </x:c>
      <x:c r="D60" s="7" t="str">
        <x:v>Piscina esportiva — 2 raias</x:v>
      </x:c>
      <x:c r="E60" s="7" t="str">
        <x:v>Acabamento interno adequado a piscina coletiva</x:v>
      </x:c>
      <x:c r="F60" s="7" t="str">
        <x:v>PE-INT</x:v>
      </x:c>
      <x:c r="G60" s="22" t="n">
        <x:f>Medidas!I10</x:f>
        <x:v>530.25</x:v>
      </x:c>
      <x:c r="H60" s="19" t="str">
        <x:v>m² interno</x:v>
      </x:c>
      <x:c r="I60" s="22" t="n">
        <x:f>CHOOSE(Premissas!$F$6,K60,L60,M60)</x:f>
        <x:v>55</x:v>
      </x:c>
      <x:c r="J60" s="19" t="n">
        <x:f>IF(COUNT(G60,I60)=2,G60*I60,NA())</x:f>
        <x:v>29163.75</x:v>
      </x:c>
      <x:c r="K60" s="18" t="n">
        <x:v>35</x:v>
      </x:c>
      <x:c r="L60" s="18" t="n">
        <x:v>55</x:v>
      </x:c>
      <x:c r="M60" s="18" t="n">
        <x:v>85</x:v>
      </x:c>
      <x:c r="N60" s="7"/>
      <x:c r="O60" s="7" t="str">
        <x:v>Faixa interna preliminar em USD de preço instalado contratado, com encargos e margem pressupostos, sem BDI adicional. Não é cotação, composição SINAPI/CAPACO transposta ou preço validado.</x:v>
      </x:c>
      <x:c r="P60" s="7" t="str">
        <x:v>Revestimento, argamassa e rejunte; pisos e paredes Exclui: Marca e especificação ainda a definir</x:v>
      </x:c>
      <x:c r="Q60" s="7" t="str">
        <x:v>OLD-H</x:v>
      </x:c>
      <x:c r="R60" s="2"/>
      <x:c r="S60" s="2"/>
    </x:row>
    <x:row r="61" ht="65" customHeight="1">
      <x:c r="A61" s="2"/>
      <x:c r="B61" s="2"/>
      <x:c r="C61" s="7" t="str">
        <x:v>PE06</x:v>
      </x:c>
      <x:c r="D61" s="7" t="str">
        <x:v>Piscina esportiva — 2 raias</x:v>
      </x:c>
      <x:c r="E61" s="7" t="str">
        <x:v>Bordas e canaletas periféricas de transbordo</x:v>
      </x:c>
      <x:c r="F61" s="7" t="str">
        <x:v>M-PE06</x:v>
      </x:c>
      <x:c r="G61" s="22" t="n">
        <x:f>Medidas!I88</x:f>
        <x:v>115</x:v>
      </x:c>
      <x:c r="H61" s="19" t="str">
        <x:v>m</x:v>
      </x:c>
      <x:c r="I61" s="22" t="n">
        <x:f>CHOOSE(Premissas!$F$6,K61,L61,M61)</x:f>
        <x:v>140</x:v>
      </x:c>
      <x:c r="J61" s="19" t="n">
        <x:f>IF(COUNT(G61,I61)=2,G61*I61,NA())</x:f>
        <x:v>16100</x:v>
      </x:c>
      <x:c r="K61" s="18" t="n">
        <x:v>90</x:v>
      </x:c>
      <x:c r="L61" s="18" t="n">
        <x:v>140</x:v>
      </x:c>
      <x:c r="M61" s="18" t="n">
        <x:v>220</x:v>
      </x:c>
      <x:c r="N61" s="7"/>
      <x:c r="O61" s="7" t="str">
        <x:v>Faixa interna preliminar em USD de preço instalado contratado, com encargos e margem pressupostos, sem BDI adicional. Não é cotação, composição SINAPI/CAPACO transposta ou preço validado.</x:v>
      </x:c>
      <x:c r="P61" s="7" t="str">
        <x:v>Borda/canaleta/grade e execução Exclui: Tanque de compensação e drenagem pluvial do deck separados</x:v>
      </x:c>
      <x:c r="Q61" s="7" t="str">
        <x:v>OLD-H</x:v>
      </x:c>
      <x:c r="R61" s="2"/>
      <x:c r="S61" s="2"/>
    </x:row>
    <x:row r="62" ht="65" customHeight="1">
      <x:c r="A62" s="2"/>
      <x:c r="B62" s="2"/>
      <x:c r="C62" s="7" t="str">
        <x:v>PE07</x:v>
      </x:c>
      <x:c r="D62" s="7" t="str">
        <x:v>Piscina esportiva — 2 raias</x:v>
      </x:c>
      <x:c r="E62" s="7" t="str">
        <x:v>Tanque de compensação estanque com acessórios</x:v>
      </x:c>
      <x:c r="F62" s="7" t="str">
        <x:v>M-PE07</x:v>
      </x:c>
      <x:c r="G62" s="22" t="n">
        <x:f>Medidas!I89</x:f>
        <x:v>30</x:v>
      </x:c>
      <x:c r="H62" s="19" t="str">
        <x:v>m³ útil</x:v>
      </x:c>
      <x:c r="I62" s="22" t="n">
        <x:f>CHOOSE(Premissas!$F$6,K62,L62,M62)</x:f>
        <x:v>900</x:v>
      </x:c>
      <x:c r="J62" s="19" t="n">
        <x:f>IF(COUNT(G62,I62)=2,G62*I62,NA())</x:f>
        <x:v>27000</x:v>
      </x:c>
      <x:c r="K62" s="18" t="n">
        <x:v>600</x:v>
      </x:c>
      <x:c r="L62" s="18" t="n">
        <x:v>900</x:v>
      </x:c>
      <x:c r="M62" s="18" t="n">
        <x:v>1400</x:v>
      </x:c>
      <x:c r="N62" s="7"/>
      <x:c r="O62" s="7" t="str">
        <x:v>Faixa interna preliminar em USD de preço instalado contratado, com encargos e margem pressupostos, sem BDI adicional. Não é cotação, composição SINAPI/CAPACO transposta ou preço validado.</x:v>
      </x:c>
      <x:c r="P62" s="7" t="str">
        <x:v>Obra civil do reservatório, tampas e acessórios internos Exclui: Bombas/filtros e redes do tratamento em linhas próprias</x:v>
      </x:c>
      <x:c r="Q62" s="7" t="str">
        <x:v>AQ-P08</x:v>
      </x:c>
      <x:c r="R62" s="2"/>
      <x:c r="S62" s="2"/>
    </x:row>
    <x:row r="63" ht="65" customHeight="1">
      <x:c r="A63" s="2"/>
      <x:c r="B63" s="2"/>
      <x:c r="C63" s="7" t="str">
        <x:v>PE08</x:v>
      </x:c>
      <x:c r="D63" s="7" t="str">
        <x:v>Piscina esportiva — 2 raias</x:v>
      </x:c>
      <x:c r="E63" s="7" t="str">
        <x:v>Filtragem e bombeamento — provisão do conjunto</x:v>
      </x:c>
      <x:c r="F63" s="7" t="str">
        <x:v>M-PE08</x:v>
      </x:c>
      <x:c r="G63" s="22" t="n">
        <x:f>Medidas!I90</x:f>
        <x:v>1</x:v>
      </x:c>
      <x:c r="H63" s="19" t="str">
        <x:v>conjunto</x:v>
      </x:c>
      <x:c r="I63" s="22" t="n">
        <x:f>CHOOSE(Premissas!$F$6,K63,L63,M63)</x:f>
        <x:v>45000</x:v>
      </x:c>
      <x:c r="J63" s="19" t="n">
        <x:f>IF(COUNT(G63,I63)=2,G63*I63,NA())</x:f>
        <x:v>45000</x:v>
      </x:c>
      <x:c r="K63" s="18" t="n">
        <x:v>25000</x:v>
      </x:c>
      <x:c r="L63" s="18" t="n">
        <x:v>45000</x:v>
      </x:c>
      <x:c r="M63" s="18" t="n">
        <x:v>75000</x:v>
      </x:c>
      <x:c r="N63" s="7"/>
      <x:c r="O63" s="7" t="str">
        <x:v>Faixa interna preliminar em USD de preço instalado contratado, com encargos e margem pressupostos, sem BDI adicional. Não é cotação, composição SINAPI/CAPACO transposta ou preço validado.</x:v>
      </x:c>
      <x:c r="P63" s="7" t="str">
        <x:v>Filtros, meio filtrante, bombas, suportes e montagem Exclui: Sem potência ou vazão de projeto presumida; não inclui casa técnica civil</x:v>
      </x:c>
      <x:c r="Q63" s="7" t="str">
        <x:v>AQ-P04, AQ-P08</x:v>
      </x:c>
      <x:c r="R63" s="2"/>
      <x:c r="S63" s="2"/>
    </x:row>
    <x:row r="64" ht="65" customHeight="1">
      <x:c r="A64" s="2"/>
      <x:c r="B64" s="2"/>
      <x:c r="C64" s="7" t="str">
        <x:v>PE09</x:v>
      </x:c>
      <x:c r="D64" s="7" t="str">
        <x:v>Piscina esportiva — 2 raias</x:v>
      </x:c>
      <x:c r="E64" s="7" t="str">
        <x:v>Recirculação, tubulações, válvulas e dispositivos antissucção</x:v>
      </x:c>
      <x:c r="F64" s="7" t="str">
        <x:v>M-PE09</x:v>
      </x:c>
      <x:c r="G64" s="22" t="n">
        <x:f>Medidas!I91</x:f>
        <x:v>1</x:v>
      </x:c>
      <x:c r="H64" s="19" t="str">
        <x:v>conjunto</x:v>
      </x:c>
      <x:c r="I64" s="22" t="n">
        <x:f>CHOOSE(Premissas!$F$6,K64,L64,M64)</x:f>
        <x:v>18000</x:v>
      </x:c>
      <x:c r="J64" s="19" t="n">
        <x:f>IF(COUNT(G64,I64)=2,G64*I64,NA())</x:f>
        <x:v>18000</x:v>
      </x:c>
      <x:c r="K64" s="18" t="n">
        <x:v>10000</x:v>
      </x:c>
      <x:c r="L64" s="18" t="n">
        <x:v>18000</x:v>
      </x:c>
      <x:c r="M64" s="18" t="n">
        <x:v>30000</x:v>
      </x:c>
      <x:c r="N64" s="7"/>
      <x:c r="O64" s="7" t="str">
        <x:v>Faixa interna preliminar em USD de preço instalado contratado, com encargos e margem pressupostos, sem BDI adicional. Não é cotação, composição SINAPI/CAPACO transposta ou preço validado.</x:v>
      </x:c>
      <x:c r="P64" s="7" t="str">
        <x:v>Tubulação interna de processo, retorno, aspiração segura, registros e acessórios Exclui: Redes externas de água/esgoto e alimentação do empreendimento</x:v>
      </x:c>
      <x:c r="Q64" s="7" t="str">
        <x:v>AQ-P08, AQ-P10</x:v>
      </x:c>
      <x:c r="R64" s="2"/>
      <x:c r="S64" s="2"/>
    </x:row>
    <x:row r="65" ht="65" customHeight="1">
      <x:c r="A65" s="2"/>
      <x:c r="B65" s="2"/>
      <x:c r="C65" s="7" t="str">
        <x:v>PE10</x:v>
      </x:c>
      <x:c r="D65" s="7" t="str">
        <x:v>Piscina esportiva — 2 raias</x:v>
      </x:c>
      <x:c r="E65" s="7" t="str">
        <x:v>Dosagem, análise e controle da qualidade da água</x:v>
      </x:c>
      <x:c r="F65" s="7" t="str">
        <x:v>M-PE10</x:v>
      </x:c>
      <x:c r="G65" s="22" t="n">
        <x:f>Medidas!I92</x:f>
        <x:v>1</x:v>
      </x:c>
      <x:c r="H65" s="19" t="str">
        <x:v>conjunto</x:v>
      </x:c>
      <x:c r="I65" s="22" t="n">
        <x:f>CHOOSE(Premissas!$F$6,K65,L65,M65)</x:f>
        <x:v>12000</x:v>
      </x:c>
      <x:c r="J65" s="19" t="n">
        <x:f>IF(COUNT(G65,I65)=2,G65*I65,NA())</x:f>
        <x:v>12000</x:v>
      </x:c>
      <x:c r="K65" s="18" t="n">
        <x:v>7000</x:v>
      </x:c>
      <x:c r="L65" s="18" t="n">
        <x:v>12000</x:v>
      </x:c>
      <x:c r="M65" s="18" t="n">
        <x:v>22000</x:v>
      </x:c>
      <x:c r="N65" s="7"/>
      <x:c r="O65" s="7" t="str">
        <x:v>Faixa interna preliminar em USD de preço instalado contratado, com encargos e margem pressupostos, sem BDI adicional. Não é cotação, composição SINAPI/CAPACO transposta ou preço validado.</x:v>
      </x:c>
      <x:c r="P65" s="7" t="str">
        <x:v>Automação de dosagem/pH e quadro de processo Exclui: UV/ozônio não especificados; verificar exigência pelo uso infantil</x:v>
      </x:c>
      <x:c r="Q65" s="7" t="str">
        <x:v>AQ-P08</x:v>
      </x:c>
      <x:c r="R65" s="2"/>
      <x:c r="S65" s="2"/>
    </x:row>
    <x:row r="66" ht="65" customHeight="1">
      <x:c r="A66" s="2"/>
      <x:c r="B66" s="2"/>
      <x:c r="C66" s="7" t="str">
        <x:v>PE11</x:v>
      </x:c>
      <x:c r="D66" s="7" t="str">
        <x:v>Piscina esportiva — 2 raias</x:v>
      </x:c>
      <x:c r="E66" s="7" t="str">
        <x:v>Elétrica local do processo e iluminação subaquática</x:v>
      </x:c>
      <x:c r="F66" s="7" t="str">
        <x:v>M-PE11</x:v>
      </x:c>
      <x:c r="G66" s="22" t="n">
        <x:f>Medidas!I93</x:f>
        <x:v>1</x:v>
      </x:c>
      <x:c r="H66" s="19" t="str">
        <x:v>conjunto</x:v>
      </x:c>
      <x:c r="I66" s="22" t="n">
        <x:f>CHOOSE(Premissas!$F$6,K66,L66,M66)</x:f>
        <x:v>11000</x:v>
      </x:c>
      <x:c r="J66" s="19" t="n">
        <x:f>IF(COUNT(G66,I66)=2,G66*I66,NA())</x:f>
        <x:v>11000</x:v>
      </x:c>
      <x:c r="K66" s="18" t="n">
        <x:v>6500</x:v>
      </x:c>
      <x:c r="L66" s="18" t="n">
        <x:v>11000</x:v>
      </x:c>
      <x:c r="M66" s="18" t="n">
        <x:v>18000</x:v>
      </x:c>
      <x:c r="N66" s="7"/>
      <x:c r="O66" s="7" t="str">
        <x:v>Faixa interna preliminar em USD de preço instalado contratado, com encargos e margem pressupostos, sem BDI adicional. Não é cotação, composição SINAPI/CAPACO transposta ou preço validado.</x:v>
      </x:c>
      <x:c r="P66" s="7" t="str">
        <x:v>Quadro local, ligações de bombas, proteção, equipotencialização e iluminação Exclui: Alimentação de aquecimento em linha própria; ANDE, transformador e rede geral fora</x:v>
      </x:c>
      <x:c r="Q66" s="7" t="str">
        <x:v>OLD-H</x:v>
      </x:c>
      <x:c r="R66" s="2"/>
      <x:c r="S66" s="2"/>
    </x:row>
    <x:row r="67" ht="65" customHeight="1">
      <x:c r="A67" s="2"/>
      <x:c r="B67" s="2"/>
      <x:c r="C67" s="7" t="str">
        <x:v>PE12</x:v>
      </x:c>
      <x:c r="D67" s="7" t="str">
        <x:v>Piscina esportiva — 2 raias</x:v>
      </x:c>
      <x:c r="E67" s="7" t="str">
        <x:v>Acesso assistido e itens de salvamento</x:v>
      </x:c>
      <x:c r="F67" s="7" t="str">
        <x:v>M-PE12</x:v>
      </x:c>
      <x:c r="G67" s="22" t="n">
        <x:f>Medidas!I94</x:f>
        <x:v>1</x:v>
      </x:c>
      <x:c r="H67" s="19" t="str">
        <x:v>conjunto</x:v>
      </x:c>
      <x:c r="I67" s="22" t="n">
        <x:f>CHOOSE(Premissas!$F$6,K67,L67,M67)</x:f>
        <x:v>10000</x:v>
      </x:c>
      <x:c r="J67" s="19" t="n">
        <x:f>IF(COUNT(G67,I67)=2,G67*I67,NA())</x:f>
        <x:v>10000</x:v>
      </x:c>
      <x:c r="K67" s="18" t="n">
        <x:v>6000</x:v>
      </x:c>
      <x:c r="L67" s="18" t="n">
        <x:v>10000</x:v>
      </x:c>
      <x:c r="M67" s="18" t="n">
        <x:v>18000</x:v>
      </x:c>
      <x:c r="N67" s="7"/>
      <x:c r="O67" s="7" t="str">
        <x:v>Faixa interna preliminar em USD de preço instalado contratado, com encargos e margem pressupostos, sem BDI adicional. Não é cotação, composição SINAPI/CAPACO transposta ou preço validado.</x:v>
      </x:c>
      <x:c r="P67" s="7" t="str">
        <x:v>Escadas/corrimãos, solução assistida provisionada, boias e sinalização Exclui: Não demonstra atendimento a norma local; sem blocos de partida</x:v>
      </x:c>
      <x:c r="Q67" s="7" t="str">
        <x:v>AQ-P08</x:v>
      </x:c>
      <x:c r="R67" s="2"/>
      <x:c r="S67" s="2"/>
    </x:row>
    <x:row r="68" ht="65" customHeight="1">
      <x:c r="A68" s="2"/>
      <x:c r="B68" s="2"/>
      <x:c r="C68" s="7" t="str">
        <x:v>PE13</x:v>
      </x:c>
      <x:c r="D68" s="7" t="str">
        <x:v>Piscina esportiva — 2 raias</x:v>
      </x:c>
      <x:c r="E68" s="7" t="str">
        <x:v>Partida assistida, ensaios e entrega técnica do sistema</x:v>
      </x:c>
      <x:c r="F68" s="7" t="str">
        <x:v>M-PE13</x:v>
      </x:c>
      <x:c r="G68" s="22" t="n">
        <x:f>Medidas!I95</x:f>
        <x:v>1</x:v>
      </x:c>
      <x:c r="H68" s="19" t="str">
        <x:v>conjunto</x:v>
      </x:c>
      <x:c r="I68" s="22" t="n">
        <x:f>CHOOSE(Premissas!$F$6,K68,L68,M68)</x:f>
        <x:v>4000</x:v>
      </x:c>
      <x:c r="J68" s="19" t="n">
        <x:f>IF(COUNT(G68,I68)=2,G68*I68,NA())</x:f>
        <x:v>4000</x:v>
      </x:c>
      <x:c r="K68" s="18" t="n">
        <x:v>2500</x:v>
      </x:c>
      <x:c r="L68" s="18" t="n">
        <x:v>4000</x:v>
      </x:c>
      <x:c r="M68" s="18" t="n">
        <x:v>7000</x:v>
      </x:c>
      <x:c r="N68" s="7"/>
      <x:c r="O68" s="7" t="str">
        <x:v>Faixa interna preliminar em USD de preço instalado contratado, com encargos e margem pressupostos, sem BDI adicional. Não é cotação, composição SINAPI/CAPACO transposta ou preço validado.</x:v>
      </x:c>
      <x:c r="P68" s="7" t="str">
        <x:v>Limpeza inicial, químicos iniciais, ensaios de processo e treinamento Exclui: Operação regular, energia e abastecimento inicial externos</x:v>
      </x:c>
      <x:c r="Q68" s="7" t="str">
        <x:v>OLD-H</x:v>
      </x:c>
      <x:c r="R68" s="2"/>
      <x:c r="S68" s="2"/>
    </x:row>
    <x:row r="69" ht="65" customHeight="1">
      <x:c r="A69" s="2"/>
      <x:c r="B69" s="2"/>
      <x:c r="C69" s="7" t="str">
        <x:v>PE14</x:v>
      </x:c>
      <x:c r="D69" s="7" t="str">
        <x:v>Piscina esportiva — 2 raias</x:v>
      </x:c>
      <x:c r="E69" s="7" t="str">
        <x:v>Casa técnica civil — parcela de apoio E01.5</x:v>
      </x:c>
      <x:c r="F69" s="7" t="str">
        <x:v>PE-TEC</x:v>
      </x:c>
      <x:c r="G69" s="22" t="n">
        <x:f>Medidas!I12</x:f>
        <x:v>60</x:v>
      </x:c>
      <x:c r="H69" s="19" t="str">
        <x:v>m² construído</x:v>
      </x:c>
      <x:c r="I69" s="22" t="n">
        <x:f>CHOOSE(Premissas!$F$6,K69,L69,M69)</x:f>
        <x:v>1300</x:v>
      </x:c>
      <x:c r="J69" s="19" t="n">
        <x:f>IF(COUNT(G69,I69)=2,G69*I69,NA())</x:f>
        <x:v>78000</x:v>
      </x:c>
      <x:c r="K69" s="18" t="n">
        <x:v>1000</x:v>
      </x:c>
      <x:c r="L69" s="18" t="n">
        <x:v>1300</x:v>
      </x:c>
      <x:c r="M69" s="18" t="n">
        <x:v>1800</x:v>
      </x:c>
      <x:c r="N69" s="7"/>
      <x:c r="O69" s="7" t="str">
        <x:v>Mesma faixaH de E01.5 para não cobrar adicionalmente a mesma área</x:v>
      </x:c>
      <x:c r="P69" s="7" t="str">
        <x:v>Paredes, cobertura, piso, ventilação básica, drenagem predial e instalações de serviço Exclui: Máquinas e hidráulica de processo separadas; apoios residuais 420 m² permanecem no orçamento</x:v>
      </x:c>
      <x:c r="Q69" s="7" t="str">
        <x:v>OLD-H</x:v>
      </x:c>
      <x:c r="R69" s="2"/>
      <x:c r="S69" s="2"/>
    </x:row>
    <x:row r="70" ht="65" customHeight="1">
      <x:c r="A70" s="2"/>
      <x:c r="B70" s="2"/>
      <x:c r="C70" s="7" t="str">
        <x:v>PE15</x:v>
      </x:c>
      <x:c r="D70" s="7" t="str">
        <x:v>Piscina esportiva — 2 raias</x:v>
      </x:c>
      <x:c r="E70" s="7" t="str">
        <x:v>Deck antiderrapante — parcela C02</x:v>
      </x:c>
      <x:c r="F70" s="7" t="str">
        <x:v>PE-DECK</x:v>
      </x:c>
      <x:c r="G70" s="22" t="n">
        <x:f>Medidas!I11</x:f>
        <x:v>600</x:v>
      </x:c>
      <x:c r="H70" s="19" t="str">
        <x:v>m² deck</x:v>
      </x:c>
      <x:c r="I70" s="22" t="n">
        <x:f>CHOOSE(Premissas!$F$6,K70,L70,M70)</x:f>
        <x:v>80</x:v>
      </x:c>
      <x:c r="J70" s="19" t="n">
        <x:f>IF(COUNT(G70,I70)=2,G70*I70,NA())</x:f>
        <x:v>48000</x:v>
      </x:c>
      <x:c r="K70" s="18" t="n">
        <x:v>50</x:v>
      </x:c>
      <x:c r="L70" s="18" t="n">
        <x:v>80</x:v>
      </x:c>
      <x:c r="M70" s="18" t="n">
        <x:v>120</x:v>
      </x:c>
      <x:c r="N70" s="7"/>
      <x:c r="O70" s="7" t="str">
        <x:v>Mesma faixaH de C02; substitui somente a distribuição dessa verba</x:v>
      </x:c>
      <x:c r="P70" s="7" t="str">
        <x:v>Base ordinária, caimentos e pavimento antiderrapante Exclui: Drenagem especial externa e urbanização geral não incluídas</x:v>
      </x:c>
      <x:c r="Q70" s="7" t="str">
        <x:v>OLD-H</x:v>
      </x:c>
      <x:c r="R70" s="2"/>
      <x:c r="S70" s="2"/>
    </x:row>
    <x:row r="71" ht="65" customHeight="1">
      <x:c r="A71" s="2"/>
      <x:c r="B71" s="2"/>
      <x:c r="C71" s="7" t="str">
        <x:v>PS01</x:v>
      </x:c>
      <x:c r="D71" s="7" t="str">
        <x:v>Piscina social</x:v>
      </x:c>
      <x:c r="E71" s="7" t="str">
        <x:v>Escavação localizada e regularização</x:v>
      </x:c>
      <x:c r="F71" s="7" t="str">
        <x:v>M-PS01</x:v>
      </x:c>
      <x:c r="G71" s="22" t="n">
        <x:f>Medidas!I96</x:f>
        <x:v>1871.1</x:v>
      </x:c>
      <x:c r="H71" s="19" t="str">
        <x:v>m³</x:v>
      </x:c>
      <x:c r="I71" s="22" t="n">
        <x:f>CHOOSE(Premissas!$F$6,K71,L71,M71)</x:f>
        <x:v>10</x:v>
      </x:c>
      <x:c r="J71" s="19" t="n">
        <x:f>IF(COUNT(G71,I71)=2,G71*I71,NA())</x:f>
        <x:v>18711</x:v>
      </x:c>
      <x:c r="K71" s="18" t="n">
        <x:v>6</x:v>
      </x:c>
      <x:c r="L71" s="18" t="n">
        <x:v>10</x:v>
      </x:c>
      <x:c r="M71" s="18" t="n">
        <x:v>16</x:v>
      </x:c>
      <x:c r="N71" s="7"/>
      <x:c r="O71" s="7" t="str">
        <x:v>Faixa interna preliminar em USD de preço instalado contratado, com encargos e margem pressupostos, sem BDI adicional. Não é cotação, composição SINAPI/CAPACO transposta ou preço validado.</x:v>
      </x:c>
      <x:c r="P71" s="7" t="str">
        <x:v>Escavar e estocar dentro da obra; equipamento e mão de obra Exclui: Rocha, rebaixamento de lençol, escoramento excepcional e terraplenagem geral</x:v>
      </x:c>
      <x:c r="Q71" s="7" t="str">
        <x:v>AQ-P05</x:v>
      </x:c>
      <x:c r="R71" s="2"/>
      <x:c r="S71" s="2"/>
    </x:row>
    <x:row r="72" ht="65" customHeight="1">
      <x:c r="A72" s="2"/>
      <x:c r="B72" s="2"/>
      <x:c r="C72" s="7" t="str">
        <x:v>PS02</x:v>
      </x:c>
      <x:c r="D72" s="7" t="str">
        <x:v>Piscina social</x:v>
      </x:c>
      <x:c r="E72" s="7" t="str">
        <x:v>Carga, transporte e destinação de solo excedente</x:v>
      </x:c>
      <x:c r="F72" s="7" t="str">
        <x:v>M-PS02</x:v>
      </x:c>
      <x:c r="G72" s="22" t="n">
        <x:f>Medidas!I97</x:f>
        <x:v>1403.325</x:v>
      </x:c>
      <x:c r="H72" s="19" t="str">
        <x:v>m³ solto</x:v>
      </x:c>
      <x:c r="I72" s="22" t="n">
        <x:f>CHOOSE(Premissas!$F$6,K72,L72,M72)</x:f>
        <x:v>10</x:v>
      </x:c>
      <x:c r="J72" s="19" t="n">
        <x:f>IF(COUNT(G72,I72)=2,G72*I72,NA())</x:f>
        <x:v>14033.25</x:v>
      </x:c>
      <x:c r="K72" s="18" t="n">
        <x:v>6</x:v>
      </x:c>
      <x:c r="L72" s="18" t="n">
        <x:v>10</x:v>
      </x:c>
      <x:c r="M72" s="18" t="n">
        <x:v>18</x:v>
      </x:c>
      <x:c r="N72" s="7"/>
      <x:c r="O72" s="7" t="str">
        <x:v>Faixa interna preliminar em USD de preço instalado contratado, com encargos e margem pressupostos, sem BDI adicional. Não é cotação, composição SINAPI/CAPACO transposta ou preço validado.</x:v>
      </x:c>
      <x:c r="P72" s="7" t="str">
        <x:v>Carga, transporte e disposição regular ordinária Exclui: Destino e distância reais pendentes; não cobrar novamente na terra geral</x:v>
      </x:c>
      <x:c r="Q72" s="7" t="str">
        <x:v>AQ-P05</x:v>
      </x:c>
      <x:c r="R72" s="2"/>
      <x:c r="S72" s="2"/>
    </x:row>
    <x:row r="73" ht="65" customHeight="1">
      <x:c r="A73" s="2"/>
      <x:c r="B73" s="2"/>
      <x:c r="C73" s="7" t="str">
        <x:v>PS03</x:v>
      </x:c>
      <x:c r="D73" s="7" t="str">
        <x:v>Piscina social</x:v>
      </x:c>
      <x:c r="E73" s="7" t="str">
        <x:v>Tanque estrutural completo — concreto, aço e formas</x:v>
      </x:c>
      <x:c r="F73" s="7" t="str">
        <x:v>PS-AGUA</x:v>
      </x:c>
      <x:c r="G73" s="22" t="n">
        <x:f>Medidas!I13</x:f>
        <x:v>1000</x:v>
      </x:c>
      <x:c r="H73" s="19" t="str">
        <x:v>m² água</x:v>
      </x:c>
      <x:c r="I73" s="22" t="n">
        <x:f>CHOOSE(Premissas!$F$6,K73,L73,M73)</x:f>
        <x:v>320</x:v>
      </x:c>
      <x:c r="J73" s="19" t="n">
        <x:f>IF(COUNT(G73,I73)=2,G73*I73,NA())</x:f>
        <x:v>320000</x:v>
      </x:c>
      <x:c r="K73" s="18" t="n">
        <x:v>220</x:v>
      </x:c>
      <x:c r="L73" s="18" t="n">
        <x:v>320</x:v>
      </x:c>
      <x:c r="M73" s="18" t="n">
        <x:v>480</x:v>
      </x:c>
      <x:c r="N73" s="7"/>
      <x:c r="O73" s="7" t="str">
        <x:v>Faixa interna preliminar em USD de preço instalado contratado, com encargos e margem pressupostos, sem BDI adicional. Não é cotação, composição SINAPI/CAPACO transposta ou preço validado.</x:v>
      </x:c>
      <x:c r="P73" s="7" t="str">
        <x:v>Casco, base e paredes em concreto armado; aço, formas, juntas e fundação rasa ordinária Exclui: Impermeabilização, acabamento e fundação especial; estrutura não dimensionada</x:v>
      </x:c>
      <x:c r="Q73" s="7" t="str">
        <x:v>OLD-H</x:v>
      </x:c>
      <x:c r="R73" s="2"/>
      <x:c r="S73" s="2"/>
    </x:row>
    <x:row r="74" ht="65" customHeight="1">
      <x:c r="A74" s="2"/>
      <x:c r="B74" s="2"/>
      <x:c r="C74" s="7" t="str">
        <x:v>PS04</x:v>
      </x:c>
      <x:c r="D74" s="7" t="str">
        <x:v>Piscina social</x:v>
      </x:c>
      <x:c r="E74" s="7" t="str">
        <x:v>Impermeabilização e teste de estanqueidade do tanque</x:v>
      </x:c>
      <x:c r="F74" s="7" t="str">
        <x:v>PS-INT</x:v>
      </x:c>
      <x:c r="G74" s="22" t="n">
        <x:f>Medidas!I16</x:f>
        <x:v>1156</x:v>
      </x:c>
      <x:c r="H74" s="19" t="str">
        <x:v>m² interno</x:v>
      </x:c>
      <x:c r="I74" s="22" t="n">
        <x:f>CHOOSE(Premissas!$F$6,K74,L74,M74)</x:f>
        <x:v>28</x:v>
      </x:c>
      <x:c r="J74" s="19" t="n">
        <x:f>IF(COUNT(G74,I74)=2,G74*I74,NA())</x:f>
        <x:v>32368</x:v>
      </x:c>
      <x:c r="K74" s="18" t="n">
        <x:v>18</x:v>
      </x:c>
      <x:c r="L74" s="18" t="n">
        <x:v>28</x:v>
      </x:c>
      <x:c r="M74" s="18" t="n">
        <x:v>45</x:v>
      </x:c>
      <x:c r="N74" s="7"/>
      <x:c r="O74" s="7" t="str">
        <x:v>Faixa interna preliminar em USD de preço instalado contratado, com encargos e margem pressupostos, sem BDI adicional. Não é cotação, composição SINAPI/CAPACO transposta ou preço validado.</x:v>
      </x:c>
      <x:c r="P74" s="7" t="str">
        <x:v>Preparação, sistema de impermeabilização e ensaio Exclui: Revestimento decorativo separado</x:v>
      </x:c>
      <x:c r="Q74" s="7" t="str">
        <x:v>OLD-H</x:v>
      </x:c>
      <x:c r="R74" s="2"/>
      <x:c r="S74" s="2"/>
    </x:row>
    <x:row r="75" ht="65" customHeight="1">
      <x:c r="A75" s="2"/>
      <x:c r="B75" s="2"/>
      <x:c r="C75" s="7" t="str">
        <x:v>PS05</x:v>
      </x:c>
      <x:c r="D75" s="7" t="str">
        <x:v>Piscina social</x:v>
      </x:c>
      <x:c r="E75" s="7" t="str">
        <x:v>Acabamento interno adequado a piscina coletiva</x:v>
      </x:c>
      <x:c r="F75" s="7" t="str">
        <x:v>PS-INT</x:v>
      </x:c>
      <x:c r="G75" s="22" t="n">
        <x:f>Medidas!I16</x:f>
        <x:v>1156</x:v>
      </x:c>
      <x:c r="H75" s="19" t="str">
        <x:v>m² interno</x:v>
      </x:c>
      <x:c r="I75" s="22" t="n">
        <x:f>CHOOSE(Premissas!$F$6,K75,L75,M75)</x:f>
        <x:v>55</x:v>
      </x:c>
      <x:c r="J75" s="19" t="n">
        <x:f>IF(COUNT(G75,I75)=2,G75*I75,NA())</x:f>
        <x:v>63580</x:v>
      </x:c>
      <x:c r="K75" s="18" t="n">
        <x:v>35</x:v>
      </x:c>
      <x:c r="L75" s="18" t="n">
        <x:v>55</x:v>
      </x:c>
      <x:c r="M75" s="18" t="n">
        <x:v>85</x:v>
      </x:c>
      <x:c r="N75" s="7"/>
      <x:c r="O75" s="7" t="str">
        <x:v>Faixa interna preliminar em USD de preço instalado contratado, com encargos e margem pressupostos, sem BDI adicional. Não é cotação, composição SINAPI/CAPACO transposta ou preço validado.</x:v>
      </x:c>
      <x:c r="P75" s="7" t="str">
        <x:v>Revestimento, argamassa e rejunte; pisos e paredes Exclui: Marca e especificação ainda a definir</x:v>
      </x:c>
      <x:c r="Q75" s="7" t="str">
        <x:v>OLD-H</x:v>
      </x:c>
      <x:c r="R75" s="2"/>
      <x:c r="S75" s="2"/>
    </x:row>
    <x:row r="76" ht="65" customHeight="1">
      <x:c r="A76" s="2"/>
      <x:c r="B76" s="2"/>
      <x:c r="C76" s="7" t="str">
        <x:v>PS06</x:v>
      </x:c>
      <x:c r="D76" s="7" t="str">
        <x:v>Piscina social</x:v>
      </x:c>
      <x:c r="E76" s="7" t="str">
        <x:v>Bordas e canaletas periféricas de transbordo</x:v>
      </x:c>
      <x:c r="F76" s="7" t="str">
        <x:v>M-PS06</x:v>
      </x:c>
      <x:c r="G76" s="22" t="n">
        <x:f>Medidas!I98</x:f>
        <x:v>130</x:v>
      </x:c>
      <x:c r="H76" s="19" t="str">
        <x:v>m</x:v>
      </x:c>
      <x:c r="I76" s="22" t="n">
        <x:f>CHOOSE(Premissas!$F$6,K76,L76,M76)</x:f>
        <x:v>140</x:v>
      </x:c>
      <x:c r="J76" s="19" t="n">
        <x:f>IF(COUNT(G76,I76)=2,G76*I76,NA())</x:f>
        <x:v>18200</x:v>
      </x:c>
      <x:c r="K76" s="18" t="n">
        <x:v>90</x:v>
      </x:c>
      <x:c r="L76" s="18" t="n">
        <x:v>140</x:v>
      </x:c>
      <x:c r="M76" s="18" t="n">
        <x:v>220</x:v>
      </x:c>
      <x:c r="N76" s="7"/>
      <x:c r="O76" s="7" t="str">
        <x:v>Faixa interna preliminar em USD de preço instalado contratado, com encargos e margem pressupostos, sem BDI adicional. Não é cotação, composição SINAPI/CAPACO transposta ou preço validado.</x:v>
      </x:c>
      <x:c r="P76" s="7" t="str">
        <x:v>Borda/canaleta/grade e execução Exclui: Tanque de compensação e drenagem pluvial do deck separados</x:v>
      </x:c>
      <x:c r="Q76" s="7" t="str">
        <x:v>OLD-H</x:v>
      </x:c>
      <x:c r="R76" s="2"/>
      <x:c r="S76" s="2"/>
    </x:row>
    <x:row r="77" ht="65" customHeight="1">
      <x:c r="A77" s="2"/>
      <x:c r="B77" s="2"/>
      <x:c r="C77" s="7" t="str">
        <x:v>PS07</x:v>
      </x:c>
      <x:c r="D77" s="7" t="str">
        <x:v>Piscina social</x:v>
      </x:c>
      <x:c r="E77" s="7" t="str">
        <x:v>Tanque de compensação estanque com acessórios</x:v>
      </x:c>
      <x:c r="F77" s="7" t="str">
        <x:v>M-PS07</x:v>
      </x:c>
      <x:c r="G77" s="22" t="n">
        <x:f>Medidas!I99</x:f>
        <x:v>60</x:v>
      </x:c>
      <x:c r="H77" s="19" t="str">
        <x:v>m³ útil</x:v>
      </x:c>
      <x:c r="I77" s="22" t="n">
        <x:f>CHOOSE(Premissas!$F$6,K77,L77,M77)</x:f>
        <x:v>900</x:v>
      </x:c>
      <x:c r="J77" s="19" t="n">
        <x:f>IF(COUNT(G77,I77)=2,G77*I77,NA())</x:f>
        <x:v>54000</x:v>
      </x:c>
      <x:c r="K77" s="18" t="n">
        <x:v>600</x:v>
      </x:c>
      <x:c r="L77" s="18" t="n">
        <x:v>900</x:v>
      </x:c>
      <x:c r="M77" s="18" t="n">
        <x:v>1400</x:v>
      </x:c>
      <x:c r="N77" s="7"/>
      <x:c r="O77" s="7" t="str">
        <x:v>Faixa interna preliminar em USD de preço instalado contratado, com encargos e margem pressupostos, sem BDI adicional. Não é cotação, composição SINAPI/CAPACO transposta ou preço validado.</x:v>
      </x:c>
      <x:c r="P77" s="7" t="str">
        <x:v>Obra civil do reservatório, tampas e acessórios internos Exclui: Bombas/filtros e redes do tratamento em linhas próprias</x:v>
      </x:c>
      <x:c r="Q77" s="7" t="str">
        <x:v>AQ-P08</x:v>
      </x:c>
      <x:c r="R77" s="2"/>
      <x:c r="S77" s="2"/>
    </x:row>
    <x:row r="78" ht="65" customHeight="1">
      <x:c r="A78" s="2"/>
      <x:c r="B78" s="2"/>
      <x:c r="C78" s="7" t="str">
        <x:v>PS08</x:v>
      </x:c>
      <x:c r="D78" s="7" t="str">
        <x:v>Piscina social</x:v>
      </x:c>
      <x:c r="E78" s="7" t="str">
        <x:v>Filtragem e bombeamento — provisão do conjunto</x:v>
      </x:c>
      <x:c r="F78" s="7" t="str">
        <x:v>M-PS08</x:v>
      </x:c>
      <x:c r="G78" s="22" t="n">
        <x:f>Medidas!I100</x:f>
        <x:v>1</x:v>
      </x:c>
      <x:c r="H78" s="19" t="str">
        <x:v>conjunto</x:v>
      </x:c>
      <x:c r="I78" s="22" t="n">
        <x:f>CHOOSE(Premissas!$F$6,K78,L78,M78)</x:f>
        <x:v>75000</x:v>
      </x:c>
      <x:c r="J78" s="19" t="n">
        <x:f>IF(COUNT(G78,I78)=2,G78*I78,NA())</x:f>
        <x:v>75000</x:v>
      </x:c>
      <x:c r="K78" s="18" t="n">
        <x:v>40000</x:v>
      </x:c>
      <x:c r="L78" s="18" t="n">
        <x:v>75000</x:v>
      </x:c>
      <x:c r="M78" s="18" t="n">
        <x:v>125000</x:v>
      </x:c>
      <x:c r="N78" s="7"/>
      <x:c r="O78" s="7" t="str">
        <x:v>Faixa interna preliminar em USD de preço instalado contratado, com encargos e margem pressupostos, sem BDI adicional. Não é cotação, composição SINAPI/CAPACO transposta ou preço validado.</x:v>
      </x:c>
      <x:c r="P78" s="7" t="str">
        <x:v>Filtros, meio filtrante, bombas, suportes e montagem Exclui: Sem potência ou vazão de projeto presumida; não inclui casa técnica civil</x:v>
      </x:c>
      <x:c r="Q78" s="7" t="str">
        <x:v>AQ-P04, AQ-P08</x:v>
      </x:c>
      <x:c r="R78" s="2"/>
      <x:c r="S78" s="2"/>
    </x:row>
    <x:row r="79" ht="65" customHeight="1">
      <x:c r="A79" s="2"/>
      <x:c r="B79" s="2"/>
      <x:c r="C79" s="7" t="str">
        <x:v>PS09</x:v>
      </x:c>
      <x:c r="D79" s="7" t="str">
        <x:v>Piscina social</x:v>
      </x:c>
      <x:c r="E79" s="7" t="str">
        <x:v>Recirculação, tubulações, válvulas e dispositivos antissucção</x:v>
      </x:c>
      <x:c r="F79" s="7" t="str">
        <x:v>M-PS09</x:v>
      </x:c>
      <x:c r="G79" s="22" t="n">
        <x:f>Medidas!I101</x:f>
        <x:v>1</x:v>
      </x:c>
      <x:c r="H79" s="19" t="str">
        <x:v>conjunto</x:v>
      </x:c>
      <x:c r="I79" s="22" t="n">
        <x:f>CHOOSE(Premissas!$F$6,K79,L79,M79)</x:f>
        <x:v>32000</x:v>
      </x:c>
      <x:c r="J79" s="19" t="n">
        <x:f>IF(COUNT(G79,I79)=2,G79*I79,NA())</x:f>
        <x:v>32000</x:v>
      </x:c>
      <x:c r="K79" s="18" t="n">
        <x:v>18000</x:v>
      </x:c>
      <x:c r="L79" s="18" t="n">
        <x:v>32000</x:v>
      </x:c>
      <x:c r="M79" s="18" t="n">
        <x:v>55000</x:v>
      </x:c>
      <x:c r="N79" s="7"/>
      <x:c r="O79" s="7" t="str">
        <x:v>Faixa interna preliminar em USD de preço instalado contratado, com encargos e margem pressupostos, sem BDI adicional. Não é cotação, composição SINAPI/CAPACO transposta ou preço validado.</x:v>
      </x:c>
      <x:c r="P79" s="7" t="str">
        <x:v>Tubulação interna de processo, retorno, aspiração segura, registros e acessórios Exclui: Redes externas de água/esgoto e alimentação do empreendimento</x:v>
      </x:c>
      <x:c r="Q79" s="7" t="str">
        <x:v>AQ-P08, AQ-P10</x:v>
      </x:c>
      <x:c r="R79" s="2"/>
      <x:c r="S79" s="2"/>
    </x:row>
    <x:row r="80" ht="65" customHeight="1">
      <x:c r="A80" s="2"/>
      <x:c r="B80" s="2"/>
      <x:c r="C80" s="7" t="str">
        <x:v>PS10</x:v>
      </x:c>
      <x:c r="D80" s="7" t="str">
        <x:v>Piscina social</x:v>
      </x:c>
      <x:c r="E80" s="7" t="str">
        <x:v>Dosagem, análise e controle da qualidade da água</x:v>
      </x:c>
      <x:c r="F80" s="7" t="str">
        <x:v>M-PS10</x:v>
      </x:c>
      <x:c r="G80" s="22" t="n">
        <x:f>Medidas!I102</x:f>
        <x:v>1</x:v>
      </x:c>
      <x:c r="H80" s="19" t="str">
        <x:v>conjunto</x:v>
      </x:c>
      <x:c r="I80" s="22" t="n">
        <x:f>CHOOSE(Premissas!$F$6,K80,L80,M80)</x:f>
        <x:v>18000</x:v>
      </x:c>
      <x:c r="J80" s="19" t="n">
        <x:f>IF(COUNT(G80,I80)=2,G80*I80,NA())</x:f>
        <x:v>18000</x:v>
      </x:c>
      <x:c r="K80" s="18" t="n">
        <x:v>10000</x:v>
      </x:c>
      <x:c r="L80" s="18" t="n">
        <x:v>18000</x:v>
      </x:c>
      <x:c r="M80" s="18" t="n">
        <x:v>30000</x:v>
      </x:c>
      <x:c r="N80" s="7"/>
      <x:c r="O80" s="7" t="str">
        <x:v>Faixa interna preliminar em USD de preço instalado contratado, com encargos e margem pressupostos, sem BDI adicional. Não é cotação, composição SINAPI/CAPACO transposta ou preço validado.</x:v>
      </x:c>
      <x:c r="P80" s="7" t="str">
        <x:v>Automação de dosagem/pH e quadro de processo Exclui: UV/ozônio não especificados; verificar exigência pelo uso infantil</x:v>
      </x:c>
      <x:c r="Q80" s="7" t="str">
        <x:v>AQ-P08</x:v>
      </x:c>
      <x:c r="R80" s="2"/>
      <x:c r="S80" s="2"/>
    </x:row>
    <x:row r="81" ht="65" customHeight="1">
      <x:c r="A81" s="2"/>
      <x:c r="B81" s="2"/>
      <x:c r="C81" s="7" t="str">
        <x:v>PS11</x:v>
      </x:c>
      <x:c r="D81" s="7" t="str">
        <x:v>Piscina social</x:v>
      </x:c>
      <x:c r="E81" s="7" t="str">
        <x:v>Elétrica local do processo e iluminação subaquática</x:v>
      </x:c>
      <x:c r="F81" s="7" t="str">
        <x:v>M-PS11</x:v>
      </x:c>
      <x:c r="G81" s="22" t="n">
        <x:f>Medidas!I103</x:f>
        <x:v>1</x:v>
      </x:c>
      <x:c r="H81" s="19" t="str">
        <x:v>conjunto</x:v>
      </x:c>
      <x:c r="I81" s="22" t="n">
        <x:f>CHOOSE(Premissas!$F$6,K81,L81,M81)</x:f>
        <x:v>18000</x:v>
      </x:c>
      <x:c r="J81" s="19" t="n">
        <x:f>IF(COUNT(G81,I81)=2,G81*I81,NA())</x:f>
        <x:v>18000</x:v>
      </x:c>
      <x:c r="K81" s="18" t="n">
        <x:v>10000</x:v>
      </x:c>
      <x:c r="L81" s="18" t="n">
        <x:v>18000</x:v>
      </x:c>
      <x:c r="M81" s="18" t="n">
        <x:v>30000</x:v>
      </x:c>
      <x:c r="N81" s="7"/>
      <x:c r="O81" s="7" t="str">
        <x:v>Faixa interna preliminar em USD de preço instalado contratado, com encargos e margem pressupostos, sem BDI adicional. Não é cotação, composição SINAPI/CAPACO transposta ou preço validado.</x:v>
      </x:c>
      <x:c r="P81" s="7" t="str">
        <x:v>Quadro local, ligações de bombas, proteção, equipotencialização e iluminação Exclui: Alimentação de aquecimento em linha própria; ANDE, transformador e rede geral fora</x:v>
      </x:c>
      <x:c r="Q81" s="7" t="str">
        <x:v>OLD-H</x:v>
      </x:c>
      <x:c r="R81" s="2"/>
      <x:c r="S81" s="2"/>
    </x:row>
    <x:row r="82" ht="65" customHeight="1">
      <x:c r="A82" s="2"/>
      <x:c r="B82" s="2"/>
      <x:c r="C82" s="7" t="str">
        <x:v>PS12</x:v>
      </x:c>
      <x:c r="D82" s="7" t="str">
        <x:v>Piscina social</x:v>
      </x:c>
      <x:c r="E82" s="7" t="str">
        <x:v>Acesso assistido e itens de salvamento</x:v>
      </x:c>
      <x:c r="F82" s="7" t="str">
        <x:v>M-PS12</x:v>
      </x:c>
      <x:c r="G82" s="22" t="n">
        <x:f>Medidas!I104</x:f>
        <x:v>1</x:v>
      </x:c>
      <x:c r="H82" s="19" t="str">
        <x:v>conjunto</x:v>
      </x:c>
      <x:c r="I82" s="22" t="n">
        <x:f>CHOOSE(Premissas!$F$6,K82,L82,M82)</x:f>
        <x:v>10000</x:v>
      </x:c>
      <x:c r="J82" s="19" t="n">
        <x:f>IF(COUNT(G82,I82)=2,G82*I82,NA())</x:f>
        <x:v>10000</x:v>
      </x:c>
      <x:c r="K82" s="18" t="n">
        <x:v>6000</x:v>
      </x:c>
      <x:c r="L82" s="18" t="n">
        <x:v>10000</x:v>
      </x:c>
      <x:c r="M82" s="18" t="n">
        <x:v>18000</x:v>
      </x:c>
      <x:c r="N82" s="7"/>
      <x:c r="O82" s="7" t="str">
        <x:v>Faixa interna preliminar em USD de preço instalado contratado, com encargos e margem pressupostos, sem BDI adicional. Não é cotação, composição SINAPI/CAPACO transposta ou preço validado.</x:v>
      </x:c>
      <x:c r="P82" s="7" t="str">
        <x:v>Escadas/corrimãos, solução assistida provisionada, boias e sinalização Exclui: Não demonstra atendimento a norma local; sem blocos de partida</x:v>
      </x:c>
      <x:c r="Q82" s="7" t="str">
        <x:v>AQ-P08</x:v>
      </x:c>
      <x:c r="R82" s="2"/>
      <x:c r="S82" s="2"/>
    </x:row>
    <x:row r="83" ht="65" customHeight="1">
      <x:c r="A83" s="2"/>
      <x:c r="B83" s="2"/>
      <x:c r="C83" s="7" t="str">
        <x:v>PS13</x:v>
      </x:c>
      <x:c r="D83" s="7" t="str">
        <x:v>Piscina social</x:v>
      </x:c>
      <x:c r="E83" s="7" t="str">
        <x:v>Partida assistida, ensaios e entrega técnica do sistema</x:v>
      </x:c>
      <x:c r="F83" s="7" t="str">
        <x:v>M-PS13</x:v>
      </x:c>
      <x:c r="G83" s="22" t="n">
        <x:f>Medidas!I105</x:f>
        <x:v>1</x:v>
      </x:c>
      <x:c r="H83" s="19" t="str">
        <x:v>conjunto</x:v>
      </x:c>
      <x:c r="I83" s="22" t="n">
        <x:f>CHOOSE(Premissas!$F$6,K83,L83,M83)</x:f>
        <x:v>4000</x:v>
      </x:c>
      <x:c r="J83" s="19" t="n">
        <x:f>IF(COUNT(G83,I83)=2,G83*I83,NA())</x:f>
        <x:v>4000</x:v>
      </x:c>
      <x:c r="K83" s="18" t="n">
        <x:v>2500</x:v>
      </x:c>
      <x:c r="L83" s="18" t="n">
        <x:v>4000</x:v>
      </x:c>
      <x:c r="M83" s="18" t="n">
        <x:v>7000</x:v>
      </x:c>
      <x:c r="N83" s="7"/>
      <x:c r="O83" s="7" t="str">
        <x:v>Faixa interna preliminar em USD de preço instalado contratado, com encargos e margem pressupostos, sem BDI adicional. Não é cotação, composição SINAPI/CAPACO transposta ou preço validado.</x:v>
      </x:c>
      <x:c r="P83" s="7" t="str">
        <x:v>Limpeza inicial, químicos iniciais, ensaios de processo e treinamento Exclui: Operação regular, energia e abastecimento inicial externos</x:v>
      </x:c>
      <x:c r="Q83" s="7" t="str">
        <x:v>OLD-H</x:v>
      </x:c>
      <x:c r="R83" s="2"/>
      <x:c r="S83" s="2"/>
    </x:row>
    <x:row r="84" ht="65" customHeight="1">
      <x:c r="A84" s="2"/>
      <x:c r="B84" s="2"/>
      <x:c r="C84" s="7" t="str">
        <x:v>PS14</x:v>
      </x:c>
      <x:c r="D84" s="7" t="str">
        <x:v>Piscina social</x:v>
      </x:c>
      <x:c r="E84" s="7" t="str">
        <x:v>Casa técnica civil — parcela de apoio E01.5</x:v>
      </x:c>
      <x:c r="F84" s="7" t="str">
        <x:v>PS-TEC</x:v>
      </x:c>
      <x:c r="G84" s="22" t="n">
        <x:f>Medidas!I18</x:f>
        <x:v>100</x:v>
      </x:c>
      <x:c r="H84" s="19" t="str">
        <x:v>m² construído</x:v>
      </x:c>
      <x:c r="I84" s="22" t="n">
        <x:f>CHOOSE(Premissas!$F$6,K84,L84,M84)</x:f>
        <x:v>1300</x:v>
      </x:c>
      <x:c r="J84" s="19" t="n">
        <x:f>IF(COUNT(G84,I84)=2,G84*I84,NA())</x:f>
        <x:v>130000</x:v>
      </x:c>
      <x:c r="K84" s="18" t="n">
        <x:v>1000</x:v>
      </x:c>
      <x:c r="L84" s="18" t="n">
        <x:v>1300</x:v>
      </x:c>
      <x:c r="M84" s="18" t="n">
        <x:v>1800</x:v>
      </x:c>
      <x:c r="N84" s="7"/>
      <x:c r="O84" s="7" t="str">
        <x:v>Mesma faixaH de E01.5 para não cobrar adicionalmente a mesma área</x:v>
      </x:c>
      <x:c r="P84" s="7" t="str">
        <x:v>Paredes, cobertura, piso, ventilação básica, drenagem predial e instalações de serviço Exclui: Máquinas e hidráulica de processo separadas; apoios residuais 420 m² permanecem no orçamento</x:v>
      </x:c>
      <x:c r="Q84" s="7" t="str">
        <x:v>OLD-H</x:v>
      </x:c>
      <x:c r="R84" s="2"/>
      <x:c r="S84" s="2"/>
    </x:row>
    <x:row r="85" ht="65" customHeight="1">
      <x:c r="A85" s="2"/>
      <x:c r="B85" s="2"/>
      <x:c r="C85" s="7" t="str">
        <x:v>PS15</x:v>
      </x:c>
      <x:c r="D85" s="7" t="str">
        <x:v>Piscina social</x:v>
      </x:c>
      <x:c r="E85" s="7" t="str">
        <x:v>Deck antiderrapante — parcela C02</x:v>
      </x:c>
      <x:c r="F85" s="7" t="str">
        <x:v>PS-DECK</x:v>
      </x:c>
      <x:c r="G85" s="22" t="n">
        <x:f>Medidas!I17</x:f>
        <x:v>2400</x:v>
      </x:c>
      <x:c r="H85" s="19" t="str">
        <x:v>m² deck</x:v>
      </x:c>
      <x:c r="I85" s="22" t="n">
        <x:f>CHOOSE(Premissas!$F$6,K85,L85,M85)</x:f>
        <x:v>80</x:v>
      </x:c>
      <x:c r="J85" s="19" t="n">
        <x:f>IF(COUNT(G85,I85)=2,G85*I85,NA())</x:f>
        <x:v>192000</x:v>
      </x:c>
      <x:c r="K85" s="18" t="n">
        <x:v>50</x:v>
      </x:c>
      <x:c r="L85" s="18" t="n">
        <x:v>80</x:v>
      </x:c>
      <x:c r="M85" s="18" t="n">
        <x:v>120</x:v>
      </x:c>
      <x:c r="N85" s="7"/>
      <x:c r="O85" s="7" t="str">
        <x:v>Mesma faixaH de C02; substitui somente a distribuição dessa verba</x:v>
      </x:c>
      <x:c r="P85" s="7" t="str">
        <x:v>Base ordinária, caimentos e pavimento antiderrapante Exclui: Drenagem especial externa e urbanização geral não incluídas</x:v>
      </x:c>
      <x:c r="Q85" s="7" t="str">
        <x:v>OLD-H</x:v>
      </x:c>
      <x:c r="R85" s="2"/>
      <x:c r="S85" s="2"/>
    </x:row>
    <x:row r="86" ht="65" customHeight="1">
      <x:c r="A86" s="2"/>
      <x:c r="B86" s="2"/>
      <x:c r="C86" s="7" t="str">
        <x:v>PI01</x:v>
      </x:c>
      <x:c r="D86" s="7" t="str">
        <x:v>Piscina infantil</x:v>
      </x:c>
      <x:c r="E86" s="7" t="str">
        <x:v>Escavação localizada e regularização</x:v>
      </x:c>
      <x:c r="F86" s="7" t="str">
        <x:v>M-PI01</x:v>
      </x:c>
      <x:c r="G86" s="22" t="n">
        <x:f>Medidas!I106</x:f>
        <x:v>237.6</x:v>
      </x:c>
      <x:c r="H86" s="19" t="str">
        <x:v>m³</x:v>
      </x:c>
      <x:c r="I86" s="22" t="n">
        <x:f>CHOOSE(Premissas!$F$6,K86,L86,M86)</x:f>
        <x:v>10</x:v>
      </x:c>
      <x:c r="J86" s="19" t="n">
        <x:f>IF(COUNT(G86,I86)=2,G86*I86,NA())</x:f>
        <x:v>2376</x:v>
      </x:c>
      <x:c r="K86" s="18" t="n">
        <x:v>6</x:v>
      </x:c>
      <x:c r="L86" s="18" t="n">
        <x:v>10</x:v>
      </x:c>
      <x:c r="M86" s="18" t="n">
        <x:v>16</x:v>
      </x:c>
      <x:c r="N86" s="7"/>
      <x:c r="O86" s="7" t="str">
        <x:v>Faixa interna preliminar em USD de preço instalado contratado, com encargos e margem pressupostos, sem BDI adicional. Não é cotação, composição SINAPI/CAPACO transposta ou preço validado.</x:v>
      </x:c>
      <x:c r="P86" s="7" t="str">
        <x:v>Escavar e estocar dentro da obra; equipamento e mão de obra Exclui: Rocha, rebaixamento de lençol, escoramento excepcional e terraplenagem geral</x:v>
      </x:c>
      <x:c r="Q86" s="7" t="str">
        <x:v>AQ-P05</x:v>
      </x:c>
      <x:c r="R86" s="2"/>
      <x:c r="S86" s="2"/>
    </x:row>
    <x:row r="87" ht="65" customHeight="1">
      <x:c r="A87" s="2"/>
      <x:c r="B87" s="2"/>
      <x:c r="C87" s="7" t="str">
        <x:v>PI02</x:v>
      </x:c>
      <x:c r="D87" s="7" t="str">
        <x:v>Piscina infantil</x:v>
      </x:c>
      <x:c r="E87" s="7" t="str">
        <x:v>Carga, transporte e destinação de solo excedente</x:v>
      </x:c>
      <x:c r="F87" s="7" t="str">
        <x:v>M-PI02</x:v>
      </x:c>
      <x:c r="G87" s="22" t="n">
        <x:f>Medidas!I107</x:f>
        <x:v>178.2</x:v>
      </x:c>
      <x:c r="H87" s="19" t="str">
        <x:v>m³ solto</x:v>
      </x:c>
      <x:c r="I87" s="22" t="n">
        <x:f>CHOOSE(Premissas!$F$6,K87,L87,M87)</x:f>
        <x:v>10</x:v>
      </x:c>
      <x:c r="J87" s="19" t="n">
        <x:f>IF(COUNT(G87,I87)=2,G87*I87,NA())</x:f>
        <x:v>1782</x:v>
      </x:c>
      <x:c r="K87" s="18" t="n">
        <x:v>6</x:v>
      </x:c>
      <x:c r="L87" s="18" t="n">
        <x:v>10</x:v>
      </x:c>
      <x:c r="M87" s="18" t="n">
        <x:v>18</x:v>
      </x:c>
      <x:c r="N87" s="7"/>
      <x:c r="O87" s="7" t="str">
        <x:v>Faixa interna preliminar em USD de preço instalado contratado, com encargos e margem pressupostos, sem BDI adicional. Não é cotação, composição SINAPI/CAPACO transposta ou preço validado.</x:v>
      </x:c>
      <x:c r="P87" s="7" t="str">
        <x:v>Carga, transporte e disposição regular ordinária Exclui: Destino e distância reais pendentes; não cobrar novamente na terra geral</x:v>
      </x:c>
      <x:c r="Q87" s="7" t="str">
        <x:v>AQ-P05</x:v>
      </x:c>
      <x:c r="R87" s="2"/>
      <x:c r="S87" s="2"/>
    </x:row>
    <x:row r="88" ht="65" customHeight="1">
      <x:c r="A88" s="2"/>
      <x:c r="B88" s="2"/>
      <x:c r="C88" s="7" t="str">
        <x:v>PI03</x:v>
      </x:c>
      <x:c r="D88" s="7" t="str">
        <x:v>Piscina infantil</x:v>
      </x:c>
      <x:c r="E88" s="7" t="str">
        <x:v>Tanque estrutural completo — concreto, aço e formas</x:v>
      </x:c>
      <x:c r="F88" s="7" t="str">
        <x:v>PI-AGUA</x:v>
      </x:c>
      <x:c r="G88" s="22" t="n">
        <x:f>Medidas!I19</x:f>
        <x:v>200</x:v>
      </x:c>
      <x:c r="H88" s="19" t="str">
        <x:v>m² água</x:v>
      </x:c>
      <x:c r="I88" s="22" t="n">
        <x:f>CHOOSE(Premissas!$F$6,K88,L88,M88)</x:f>
        <x:v>320</x:v>
      </x:c>
      <x:c r="J88" s="19" t="n">
        <x:f>IF(COUNT(G88,I88)=2,G88*I88,NA())</x:f>
        <x:v>64000</x:v>
      </x:c>
      <x:c r="K88" s="18" t="n">
        <x:v>220</x:v>
      </x:c>
      <x:c r="L88" s="18" t="n">
        <x:v>320</x:v>
      </x:c>
      <x:c r="M88" s="18" t="n">
        <x:v>480</x:v>
      </x:c>
      <x:c r="N88" s="7"/>
      <x:c r="O88" s="7" t="str">
        <x:v>Faixa interna preliminar em USD de preço instalado contratado, com encargos e margem pressupostos, sem BDI adicional. Não é cotação, composição SINAPI/CAPACO transposta ou preço validado.</x:v>
      </x:c>
      <x:c r="P88" s="7" t="str">
        <x:v>Casco, base e paredes em concreto armado; aço, formas, juntas e fundação rasa ordinária Exclui: Impermeabilização, acabamento e fundação especial; estrutura não dimensionada</x:v>
      </x:c>
      <x:c r="Q88" s="7" t="str">
        <x:v>OLD-H</x:v>
      </x:c>
      <x:c r="R88" s="2"/>
      <x:c r="S88" s="2"/>
    </x:row>
    <x:row r="89" ht="65" customHeight="1">
      <x:c r="A89" s="2"/>
      <x:c r="B89" s="2"/>
      <x:c r="C89" s="7" t="str">
        <x:v>PI04</x:v>
      </x:c>
      <x:c r="D89" s="7" t="str">
        <x:v>Piscina infantil</x:v>
      </x:c>
      <x:c r="E89" s="7" t="str">
        <x:v>Impermeabilização e teste de estanqueidade do tanque</x:v>
      </x:c>
      <x:c r="F89" s="7" t="str">
        <x:v>PI-INT</x:v>
      </x:c>
      <x:c r="G89" s="22" t="n">
        <x:f>Medidas!I22</x:f>
        <x:v>227</x:v>
      </x:c>
      <x:c r="H89" s="19" t="str">
        <x:v>m² interno</x:v>
      </x:c>
      <x:c r="I89" s="22" t="n">
        <x:f>CHOOSE(Premissas!$F$6,K89,L89,M89)</x:f>
        <x:v>28</x:v>
      </x:c>
      <x:c r="J89" s="19" t="n">
        <x:f>IF(COUNT(G89,I89)=2,G89*I89,NA())</x:f>
        <x:v>6356</x:v>
      </x:c>
      <x:c r="K89" s="18" t="n">
        <x:v>18</x:v>
      </x:c>
      <x:c r="L89" s="18" t="n">
        <x:v>28</x:v>
      </x:c>
      <x:c r="M89" s="18" t="n">
        <x:v>45</x:v>
      </x:c>
      <x:c r="N89" s="7"/>
      <x:c r="O89" s="7" t="str">
        <x:v>Faixa interna preliminar em USD de preço instalado contratado, com encargos e margem pressupostos, sem BDI adicional. Não é cotação, composição SINAPI/CAPACO transposta ou preço validado.</x:v>
      </x:c>
      <x:c r="P89" s="7" t="str">
        <x:v>Preparação, sistema de impermeabilização e ensaio Exclui: Revestimento decorativo separado</x:v>
      </x:c>
      <x:c r="Q89" s="7" t="str">
        <x:v>OLD-H</x:v>
      </x:c>
      <x:c r="R89" s="2"/>
      <x:c r="S89" s="2"/>
    </x:row>
    <x:row r="90" ht="65" customHeight="1">
      <x:c r="A90" s="2"/>
      <x:c r="B90" s="2"/>
      <x:c r="C90" s="7" t="str">
        <x:v>PI05</x:v>
      </x:c>
      <x:c r="D90" s="7" t="str">
        <x:v>Piscina infantil</x:v>
      </x:c>
      <x:c r="E90" s="7" t="str">
        <x:v>Acabamento interno adequado a piscina coletiva</x:v>
      </x:c>
      <x:c r="F90" s="7" t="str">
        <x:v>PI-INT</x:v>
      </x:c>
      <x:c r="G90" s="22" t="n">
        <x:f>Medidas!I22</x:f>
        <x:v>227</x:v>
      </x:c>
      <x:c r="H90" s="19" t="str">
        <x:v>m² interno</x:v>
      </x:c>
      <x:c r="I90" s="22" t="n">
        <x:f>CHOOSE(Premissas!$F$6,K90,L90,M90)</x:f>
        <x:v>55</x:v>
      </x:c>
      <x:c r="J90" s="19" t="n">
        <x:f>IF(COUNT(G90,I90)=2,G90*I90,NA())</x:f>
        <x:v>12485</x:v>
      </x:c>
      <x:c r="K90" s="18" t="n">
        <x:v>35</x:v>
      </x:c>
      <x:c r="L90" s="18" t="n">
        <x:v>55</x:v>
      </x:c>
      <x:c r="M90" s="18" t="n">
        <x:v>85</x:v>
      </x:c>
      <x:c r="N90" s="7"/>
      <x:c r="O90" s="7" t="str">
        <x:v>Faixa interna preliminar em USD de preço instalado contratado, com encargos e margem pressupostos, sem BDI adicional. Não é cotação, composição SINAPI/CAPACO transposta ou preço validado.</x:v>
      </x:c>
      <x:c r="P90" s="7" t="str">
        <x:v>Revestimento, argamassa e rejunte; pisos e paredes Exclui: Marca e especificação ainda a definir</x:v>
      </x:c>
      <x:c r="Q90" s="7" t="str">
        <x:v>OLD-H</x:v>
      </x:c>
      <x:c r="R90" s="2"/>
      <x:c r="S90" s="2"/>
    </x:row>
    <x:row r="91" ht="65" customHeight="1">
      <x:c r="A91" s="2"/>
      <x:c r="B91" s="2"/>
      <x:c r="C91" s="7" t="str">
        <x:v>PI06</x:v>
      </x:c>
      <x:c r="D91" s="7" t="str">
        <x:v>Piscina infantil</x:v>
      </x:c>
      <x:c r="E91" s="7" t="str">
        <x:v>Bordas e canaletas periféricas de transbordo</x:v>
      </x:c>
      <x:c r="F91" s="7" t="str">
        <x:v>M-PI06</x:v>
      </x:c>
      <x:c r="G91" s="22" t="n">
        <x:f>Medidas!I108</x:f>
        <x:v>60</x:v>
      </x:c>
      <x:c r="H91" s="19" t="str">
        <x:v>m</x:v>
      </x:c>
      <x:c r="I91" s="22" t="n">
        <x:f>CHOOSE(Premissas!$F$6,K91,L91,M91)</x:f>
        <x:v>140</x:v>
      </x:c>
      <x:c r="J91" s="19" t="n">
        <x:f>IF(COUNT(G91,I91)=2,G91*I91,NA())</x:f>
        <x:v>8400</x:v>
      </x:c>
      <x:c r="K91" s="18" t="n">
        <x:v>90</x:v>
      </x:c>
      <x:c r="L91" s="18" t="n">
        <x:v>140</x:v>
      </x:c>
      <x:c r="M91" s="18" t="n">
        <x:v>220</x:v>
      </x:c>
      <x:c r="N91" s="7"/>
      <x:c r="O91" s="7" t="str">
        <x:v>Faixa interna preliminar em USD de preço instalado contratado, com encargos e margem pressupostos, sem BDI adicional. Não é cotação, composição SINAPI/CAPACO transposta ou preço validado.</x:v>
      </x:c>
      <x:c r="P91" s="7" t="str">
        <x:v>Borda/canaleta/grade e execução Exclui: Tanque de compensação e drenagem pluvial do deck separados</x:v>
      </x:c>
      <x:c r="Q91" s="7" t="str">
        <x:v>OLD-H</x:v>
      </x:c>
      <x:c r="R91" s="2"/>
      <x:c r="S91" s="2"/>
    </x:row>
    <x:row r="92" ht="65" customHeight="1">
      <x:c r="A92" s="2"/>
      <x:c r="B92" s="2"/>
      <x:c r="C92" s="7" t="str">
        <x:v>PI07</x:v>
      </x:c>
      <x:c r="D92" s="7" t="str">
        <x:v>Piscina infantil</x:v>
      </x:c>
      <x:c r="E92" s="7" t="str">
        <x:v>Tanque de compensação estanque com acessórios</x:v>
      </x:c>
      <x:c r="F92" s="7" t="str">
        <x:v>M-PI07</x:v>
      </x:c>
      <x:c r="G92" s="22" t="n">
        <x:f>Medidas!I109</x:f>
        <x:v>10</x:v>
      </x:c>
      <x:c r="H92" s="19" t="str">
        <x:v>m³ útil</x:v>
      </x:c>
      <x:c r="I92" s="22" t="n">
        <x:f>CHOOSE(Premissas!$F$6,K92,L92,M92)</x:f>
        <x:v>900</x:v>
      </x:c>
      <x:c r="J92" s="19" t="n">
        <x:f>IF(COUNT(G92,I92)=2,G92*I92,NA())</x:f>
        <x:v>9000</x:v>
      </x:c>
      <x:c r="K92" s="18" t="n">
        <x:v>600</x:v>
      </x:c>
      <x:c r="L92" s="18" t="n">
        <x:v>900</x:v>
      </x:c>
      <x:c r="M92" s="18" t="n">
        <x:v>1400</x:v>
      </x:c>
      <x:c r="N92" s="7"/>
      <x:c r="O92" s="7" t="str">
        <x:v>Faixa interna preliminar em USD de preço instalado contratado, com encargos e margem pressupostos, sem BDI adicional. Não é cotação, composição SINAPI/CAPACO transposta ou preço validado.</x:v>
      </x:c>
      <x:c r="P92" s="7" t="str">
        <x:v>Obra civil do reservatório, tampas e acessórios internos Exclui: Bombas/filtros e redes do tratamento em linhas próprias</x:v>
      </x:c>
      <x:c r="Q92" s="7" t="str">
        <x:v>AQ-P08</x:v>
      </x:c>
      <x:c r="R92" s="2"/>
      <x:c r="S92" s="2"/>
    </x:row>
    <x:row r="93" ht="65" customHeight="1">
      <x:c r="A93" s="2"/>
      <x:c r="B93" s="2"/>
      <x:c r="C93" s="7" t="str">
        <x:v>PI08</x:v>
      </x:c>
      <x:c r="D93" s="7" t="str">
        <x:v>Piscina infantil</x:v>
      </x:c>
      <x:c r="E93" s="7" t="str">
        <x:v>Filtragem e bombeamento — provisão do conjunto</x:v>
      </x:c>
      <x:c r="F93" s="7" t="str">
        <x:v>M-PI08</x:v>
      </x:c>
      <x:c r="G93" s="22" t="n">
        <x:f>Medidas!I110</x:f>
        <x:v>1</x:v>
      </x:c>
      <x:c r="H93" s="19" t="str">
        <x:v>conjunto</x:v>
      </x:c>
      <x:c r="I93" s="22" t="n">
        <x:f>CHOOSE(Premissas!$F$6,K93,L93,M93)</x:f>
        <x:v>22000</x:v>
      </x:c>
      <x:c r="J93" s="19" t="n">
        <x:f>IF(COUNT(G93,I93)=2,G93*I93,NA())</x:f>
        <x:v>22000</x:v>
      </x:c>
      <x:c r="K93" s="18" t="n">
        <x:v>12000</x:v>
      </x:c>
      <x:c r="L93" s="18" t="n">
        <x:v>22000</x:v>
      </x:c>
      <x:c r="M93" s="18" t="n">
        <x:v>40000</x:v>
      </x:c>
      <x:c r="N93" s="7"/>
      <x:c r="O93" s="7" t="str">
        <x:v>Faixa interna preliminar em USD de preço instalado contratado, com encargos e margem pressupostos, sem BDI adicional. Não é cotação, composição SINAPI/CAPACO transposta ou preço validado.</x:v>
      </x:c>
      <x:c r="P93" s="7" t="str">
        <x:v>Filtros, meio filtrante, bombas, suportes e montagem Exclui: Sem potência ou vazão de projeto presumida; não inclui casa técnica civil</x:v>
      </x:c>
      <x:c r="Q93" s="7" t="str">
        <x:v>AQ-P04, AQ-P08</x:v>
      </x:c>
      <x:c r="R93" s="2"/>
      <x:c r="S93" s="2"/>
    </x:row>
    <x:row r="94" ht="65" customHeight="1">
      <x:c r="A94" s="2"/>
      <x:c r="B94" s="2"/>
      <x:c r="C94" s="7" t="str">
        <x:v>PI09</x:v>
      </x:c>
      <x:c r="D94" s="7" t="str">
        <x:v>Piscina infantil</x:v>
      </x:c>
      <x:c r="E94" s="7" t="str">
        <x:v>Recirculação, tubulações, válvulas e dispositivos antissucção</x:v>
      </x:c>
      <x:c r="F94" s="7" t="str">
        <x:v>M-PI09</x:v>
      </x:c>
      <x:c r="G94" s="22" t="n">
        <x:f>Medidas!I111</x:f>
        <x:v>1</x:v>
      </x:c>
      <x:c r="H94" s="19" t="str">
        <x:v>conjunto</x:v>
      </x:c>
      <x:c r="I94" s="22" t="n">
        <x:f>CHOOSE(Premissas!$F$6,K94,L94,M94)</x:f>
        <x:v>10000</x:v>
      </x:c>
      <x:c r="J94" s="19" t="n">
        <x:f>IF(COUNT(G94,I94)=2,G94*I94,NA())</x:f>
        <x:v>10000</x:v>
      </x:c>
      <x:c r="K94" s="18" t="n">
        <x:v>6000</x:v>
      </x:c>
      <x:c r="L94" s="18" t="n">
        <x:v>10000</x:v>
      </x:c>
      <x:c r="M94" s="18" t="n">
        <x:v>18000</x:v>
      </x:c>
      <x:c r="N94" s="7"/>
      <x:c r="O94" s="7" t="str">
        <x:v>Faixa interna preliminar em USD de preço instalado contratado, com encargos e margem pressupostos, sem BDI adicional. Não é cotação, composição SINAPI/CAPACO transposta ou preço validado.</x:v>
      </x:c>
      <x:c r="P94" s="7" t="str">
        <x:v>Tubulação interna de processo, retorno, aspiração segura, registros e acessórios Exclui: Redes externas de água/esgoto e alimentação do empreendimento</x:v>
      </x:c>
      <x:c r="Q94" s="7" t="str">
        <x:v>AQ-P08, AQ-P10</x:v>
      </x:c>
      <x:c r="R94" s="2"/>
      <x:c r="S94" s="2"/>
    </x:row>
    <x:row r="95" ht="65" customHeight="1">
      <x:c r="A95" s="2"/>
      <x:c r="B95" s="2"/>
      <x:c r="C95" s="7" t="str">
        <x:v>PI10</x:v>
      </x:c>
      <x:c r="D95" s="7" t="str">
        <x:v>Piscina infantil</x:v>
      </x:c>
      <x:c r="E95" s="7" t="str">
        <x:v>Dosagem, análise e controle da qualidade da água</x:v>
      </x:c>
      <x:c r="F95" s="7" t="str">
        <x:v>M-PI10</x:v>
      </x:c>
      <x:c r="G95" s="22" t="n">
        <x:f>Medidas!I112</x:f>
        <x:v>1</x:v>
      </x:c>
      <x:c r="H95" s="19" t="str">
        <x:v>conjunto</x:v>
      </x:c>
      <x:c r="I95" s="22" t="n">
        <x:f>CHOOSE(Premissas!$F$6,K95,L95,M95)</x:f>
        <x:v>10000</x:v>
      </x:c>
      <x:c r="J95" s="19" t="n">
        <x:f>IF(COUNT(G95,I95)=2,G95*I95,NA())</x:f>
        <x:v>10000</x:v>
      </x:c>
      <x:c r="K95" s="18" t="n">
        <x:v>6000</x:v>
      </x:c>
      <x:c r="L95" s="18" t="n">
        <x:v>10000</x:v>
      </x:c>
      <x:c r="M95" s="18" t="n">
        <x:v>18000</x:v>
      </x:c>
      <x:c r="N95" s="7"/>
      <x:c r="O95" s="7" t="str">
        <x:v>Faixa interna preliminar em USD de preço instalado contratado, com encargos e margem pressupostos, sem BDI adicional. Não é cotação, composição SINAPI/CAPACO transposta ou preço validado.</x:v>
      </x:c>
      <x:c r="P95" s="7" t="str">
        <x:v>Automação de dosagem/pH e quadro de processo Exclui: UV/ozônio não especificados; verificar exigência pelo uso infantil</x:v>
      </x:c>
      <x:c r="Q95" s="7" t="str">
        <x:v>AQ-P08</x:v>
      </x:c>
      <x:c r="R95" s="2"/>
      <x:c r="S95" s="2"/>
    </x:row>
    <x:row r="96" ht="65" customHeight="1">
      <x:c r="A96" s="2"/>
      <x:c r="B96" s="2"/>
      <x:c r="C96" s="7" t="str">
        <x:v>PI11</x:v>
      </x:c>
      <x:c r="D96" s="7" t="str">
        <x:v>Piscina infantil</x:v>
      </x:c>
      <x:c r="E96" s="7" t="str">
        <x:v>Elétrica local do processo e iluminação subaquática</x:v>
      </x:c>
      <x:c r="F96" s="7" t="str">
        <x:v>M-PI11</x:v>
      </x:c>
      <x:c r="G96" s="22" t="n">
        <x:f>Medidas!I113</x:f>
        <x:v>1</x:v>
      </x:c>
      <x:c r="H96" s="19" t="str">
        <x:v>conjunto</x:v>
      </x:c>
      <x:c r="I96" s="22" t="n">
        <x:f>CHOOSE(Premissas!$F$6,K96,L96,M96)</x:f>
        <x:v>7000</x:v>
      </x:c>
      <x:c r="J96" s="19" t="n">
        <x:f>IF(COUNT(G96,I96)=2,G96*I96,NA())</x:f>
        <x:v>7000</x:v>
      </x:c>
      <x:c r="K96" s="18" t="n">
        <x:v>4000</x:v>
      </x:c>
      <x:c r="L96" s="18" t="n">
        <x:v>7000</x:v>
      </x:c>
      <x:c r="M96" s="18" t="n">
        <x:v>12000</x:v>
      </x:c>
      <x:c r="N96" s="7"/>
      <x:c r="O96" s="7" t="str">
        <x:v>Faixa interna preliminar em USD de preço instalado contratado, com encargos e margem pressupostos, sem BDI adicional. Não é cotação, composição SINAPI/CAPACO transposta ou preço validado.</x:v>
      </x:c>
      <x:c r="P96" s="7" t="str">
        <x:v>Quadro local, ligações de bombas, proteção, equipotencialização e iluminação Exclui: Alimentação de aquecimento em linha própria; ANDE, transformador e rede geral fora</x:v>
      </x:c>
      <x:c r="Q96" s="7" t="str">
        <x:v>OLD-H</x:v>
      </x:c>
      <x:c r="R96" s="2"/>
      <x:c r="S96" s="2"/>
    </x:row>
    <x:row r="97" ht="65" customHeight="1">
      <x:c r="A97" s="2"/>
      <x:c r="B97" s="2"/>
      <x:c r="C97" s="7" t="str">
        <x:v>PI12</x:v>
      </x:c>
      <x:c r="D97" s="7" t="str">
        <x:v>Piscina infantil</x:v>
      </x:c>
      <x:c r="E97" s="7" t="str">
        <x:v>Acesso assistido e itens de salvamento</x:v>
      </x:c>
      <x:c r="F97" s="7" t="str">
        <x:v>M-PI12</x:v>
      </x:c>
      <x:c r="G97" s="22" t="n">
        <x:f>Medidas!I114</x:f>
        <x:v>1</x:v>
      </x:c>
      <x:c r="H97" s="19" t="str">
        <x:v>conjunto</x:v>
      </x:c>
      <x:c r="I97" s="22" t="n">
        <x:f>CHOOSE(Premissas!$F$6,K97,L97,M97)</x:f>
        <x:v>10000</x:v>
      </x:c>
      <x:c r="J97" s="19" t="n">
        <x:f>IF(COUNT(G97,I97)=2,G97*I97,NA())</x:f>
        <x:v>10000</x:v>
      </x:c>
      <x:c r="K97" s="18" t="n">
        <x:v>6000</x:v>
      </x:c>
      <x:c r="L97" s="18" t="n">
        <x:v>10000</x:v>
      </x:c>
      <x:c r="M97" s="18" t="n">
        <x:v>18000</x:v>
      </x:c>
      <x:c r="N97" s="7"/>
      <x:c r="O97" s="7" t="str">
        <x:v>Faixa interna preliminar em USD de preço instalado contratado, com encargos e margem pressupostos, sem BDI adicional. Não é cotação, composição SINAPI/CAPACO transposta ou preço validado.</x:v>
      </x:c>
      <x:c r="P97" s="7" t="str">
        <x:v>Escadas/corrimãos, solução assistida provisionada, boias e sinalização Exclui: Não demonstra atendimento a norma local; sem blocos de partida</x:v>
      </x:c>
      <x:c r="Q97" s="7" t="str">
        <x:v>AQ-P08</x:v>
      </x:c>
      <x:c r="R97" s="2"/>
      <x:c r="S97" s="2"/>
    </x:row>
    <x:row r="98" ht="65" customHeight="1">
      <x:c r="A98" s="2"/>
      <x:c r="B98" s="2"/>
      <x:c r="C98" s="7" t="str">
        <x:v>PI13</x:v>
      </x:c>
      <x:c r="D98" s="7" t="str">
        <x:v>Piscina infantil</x:v>
      </x:c>
      <x:c r="E98" s="7" t="str">
        <x:v>Partida assistida, ensaios e entrega técnica do sistema</x:v>
      </x:c>
      <x:c r="F98" s="7" t="str">
        <x:v>M-PI13</x:v>
      </x:c>
      <x:c r="G98" s="22" t="n">
        <x:f>Medidas!I115</x:f>
        <x:v>1</x:v>
      </x:c>
      <x:c r="H98" s="19" t="str">
        <x:v>conjunto</x:v>
      </x:c>
      <x:c r="I98" s="22" t="n">
        <x:f>CHOOSE(Premissas!$F$6,K98,L98,M98)</x:f>
        <x:v>4000</x:v>
      </x:c>
      <x:c r="J98" s="19" t="n">
        <x:f>IF(COUNT(G98,I98)=2,G98*I98,NA())</x:f>
        <x:v>4000</x:v>
      </x:c>
      <x:c r="K98" s="18" t="n">
        <x:v>2500</x:v>
      </x:c>
      <x:c r="L98" s="18" t="n">
        <x:v>4000</x:v>
      </x:c>
      <x:c r="M98" s="18" t="n">
        <x:v>7000</x:v>
      </x:c>
      <x:c r="N98" s="7"/>
      <x:c r="O98" s="7" t="str">
        <x:v>Faixa interna preliminar em USD de preço instalado contratado, com encargos e margem pressupostos, sem BDI adicional. Não é cotação, composição SINAPI/CAPACO transposta ou preço validado.</x:v>
      </x:c>
      <x:c r="P98" s="7" t="str">
        <x:v>Limpeza inicial, químicos iniciais, ensaios de processo e treinamento Exclui: Operação regular, energia e abastecimento inicial externos</x:v>
      </x:c>
      <x:c r="Q98" s="7" t="str">
        <x:v>OLD-H</x:v>
      </x:c>
      <x:c r="R98" s="2"/>
      <x:c r="S98" s="2"/>
    </x:row>
    <x:row r="99" ht="65" customHeight="1">
      <x:c r="A99" s="2"/>
      <x:c r="B99" s="2"/>
      <x:c r="C99" s="7" t="str">
        <x:v>PI14</x:v>
      </x:c>
      <x:c r="D99" s="7" t="str">
        <x:v>Piscina infantil</x:v>
      </x:c>
      <x:c r="E99" s="7" t="str">
        <x:v>Casa técnica civil — parcela de apoio E01.5</x:v>
      </x:c>
      <x:c r="F99" s="7" t="str">
        <x:v>PI-TEC</x:v>
      </x:c>
      <x:c r="G99" s="22" t="n">
        <x:f>Medidas!I24</x:f>
        <x:v>20</x:v>
      </x:c>
      <x:c r="H99" s="19" t="str">
        <x:v>m² construído</x:v>
      </x:c>
      <x:c r="I99" s="22" t="n">
        <x:f>CHOOSE(Premissas!$F$6,K99,L99,M99)</x:f>
        <x:v>1300</x:v>
      </x:c>
      <x:c r="J99" s="19" t="n">
        <x:f>IF(COUNT(G99,I99)=2,G99*I99,NA())</x:f>
        <x:v>26000</x:v>
      </x:c>
      <x:c r="K99" s="18" t="n">
        <x:v>1000</x:v>
      </x:c>
      <x:c r="L99" s="18" t="n">
        <x:v>1300</x:v>
      </x:c>
      <x:c r="M99" s="18" t="n">
        <x:v>1800</x:v>
      </x:c>
      <x:c r="N99" s="7"/>
      <x:c r="O99" s="7" t="str">
        <x:v>Mesma faixaH de E01.5 para não cobrar adicionalmente a mesma área</x:v>
      </x:c>
      <x:c r="P99" s="7" t="str">
        <x:v>Paredes, cobertura, piso, ventilação básica, drenagem predial e instalações de serviço Exclui: Máquinas e hidráulica de processo separadas; apoios residuais 420 m² permanecem no orçamento</x:v>
      </x:c>
      <x:c r="Q99" s="7" t="str">
        <x:v>OLD-H</x:v>
      </x:c>
      <x:c r="R99" s="2"/>
      <x:c r="S99" s="2"/>
    </x:row>
    <x:row r="100" ht="65" customHeight="1">
      <x:c r="A100" s="2"/>
      <x:c r="B100" s="2"/>
      <x:c r="C100" s="7" t="str">
        <x:v>PI15</x:v>
      </x:c>
      <x:c r="D100" s="7" t="str">
        <x:v>Piscina infantil</x:v>
      </x:c>
      <x:c r="E100" s="7" t="str">
        <x:v>Deck antiderrapante — parcela C02</x:v>
      </x:c>
      <x:c r="F100" s="7" t="str">
        <x:v>PI-DECK</x:v>
      </x:c>
      <x:c r="G100" s="22" t="n">
        <x:f>Medidas!I23</x:f>
        <x:v>500</x:v>
      </x:c>
      <x:c r="H100" s="19" t="str">
        <x:v>m² deck</x:v>
      </x:c>
      <x:c r="I100" s="22" t="n">
        <x:f>CHOOSE(Premissas!$F$6,K100,L100,M100)</x:f>
        <x:v>80</x:v>
      </x:c>
      <x:c r="J100" s="19" t="n">
        <x:f>IF(COUNT(G100,I100)=2,G100*I100,NA())</x:f>
        <x:v>40000</x:v>
      </x:c>
      <x:c r="K100" s="18" t="n">
        <x:v>50</x:v>
      </x:c>
      <x:c r="L100" s="18" t="n">
        <x:v>80</x:v>
      </x:c>
      <x:c r="M100" s="18" t="n">
        <x:v>120</x:v>
      </x:c>
      <x:c r="N100" s="7"/>
      <x:c r="O100" s="7" t="str">
        <x:v>Mesma faixaH de C02; substitui somente a distribuição dessa verba</x:v>
      </x:c>
      <x:c r="P100" s="7" t="str">
        <x:v>Base ordinária, caimentos e pavimento antiderrapante Exclui: Drenagem especial externa e urbanização geral não incluídas</x:v>
      </x:c>
      <x:c r="Q100" s="7" t="str">
        <x:v>OLD-H</x:v>
      </x:c>
      <x:c r="R100" s="2"/>
      <x:c r="S100" s="2"/>
    </x:row>
    <x:row r="101" ht="65" customHeight="1">
      <x:c r="A101" s="2"/>
      <x:c r="B101" s="2"/>
      <x:c r="C101" s="7" t="str">
        <x:v>AQ01</x:v>
      </x:c>
      <x:c r="D101" s="7" t="str">
        <x:v>Piscina esportiva — aquecimento e raias</x:v>
      </x:c>
      <x:c r="E101" s="7" t="str">
        <x:v>Bombas de calor — provisão do sistema térmico</x:v>
      </x:c>
      <x:c r="F101" s="7" t="str">
        <x:v>M-AQ01</x:v>
      </x:c>
      <x:c r="G101" s="22" t="n">
        <x:f>Medidas!I116</x:f>
        <x:v>1</x:v>
      </x:c>
      <x:c r="H101" s="19" t="str">
        <x:v>sistema</x:v>
      </x:c>
      <x:c r="I101" s="22" t="n">
        <x:f>CHOOSE(Premissas!$F$6,K101,L101,M101)</x:f>
        <x:v>65000</x:v>
      </x:c>
      <x:c r="J101" s="19" t="n">
        <x:f>IF(COUNT(G101,I101)=2,G101*I101,NA())</x:f>
        <x:v>65000</x:v>
      </x:c>
      <x:c r="K101" s="18" t="n">
        <x:v>35000</x:v>
      </x:c>
      <x:c r="L101" s="18" t="n">
        <x:v>65000</x:v>
      </x:c>
      <x:c r="M101" s="18" t="n">
        <x:v>110000</x:v>
      </x:c>
      <x:c r="N101" s="7"/>
      <x:c r="O101" s="7" t="str">
        <x:v>Reserva interna apenas de fornecimento dos equipamentos térmicos e controles próprios. Montagem hidráulica AQ02 e elétrica AQ03 separadas. Preços 35/65/110 mil USD mantidos como hipóteses, sem quantidade/potência validada.</x:v>
      </x:c>
      <x:c r="P101" s="7" t="str">
        <x:v>Equipamentos térmicos e controles próprios fornecidos Exclui: Importação/regime tributário e desempenho local pendentes; instalação detalhada abaixo</x:v>
      </x:c>
      <x:c r="Q101" s="7" t="str">
        <x:v>AQ-P01, AQ-P02, AQ-P03, AQ-P06</x:v>
      </x:c>
      <x:c r="R101" s="2"/>
      <x:c r="S101" s="2"/>
    </x:row>
    <x:row r="102" ht="65" customHeight="1">
      <x:c r="A102" s="2"/>
      <x:c r="B102" s="2"/>
      <x:c r="C102" s="7" t="str">
        <x:v>AQ02</x:v>
      </x:c>
      <x:c r="D102" s="7" t="str">
        <x:v>Piscina esportiva — aquecimento e raias</x:v>
      </x:c>
      <x:c r="E102" s="7" t="str">
        <x:v>Circuito hidráulico de aquecimento e montagem</x:v>
      </x:c>
      <x:c r="F102" s="7" t="str">
        <x:v>M-AQ02</x:v>
      </x:c>
      <x:c r="G102" s="22" t="n">
        <x:f>Medidas!I117</x:f>
        <x:v>1</x:v>
      </x:c>
      <x:c r="H102" s="19" t="str">
        <x:v>sistema</x:v>
      </x:c>
      <x:c r="I102" s="22" t="n">
        <x:f>CHOOSE(Premissas!$F$6,K102,L102,M102)</x:f>
        <x:v>10000</x:v>
      </x:c>
      <x:c r="J102" s="19" t="n">
        <x:f>IF(COUNT(G102,I102)=2,G102*I102,NA())</x:f>
        <x:v>10000</x:v>
      </x:c>
      <x:c r="K102" s="18" t="n">
        <x:v>6000</x:v>
      </x:c>
      <x:c r="L102" s="18" t="n">
        <x:v>10000</x:v>
      </x:c>
      <x:c r="M102" s="18" t="n">
        <x:v>18000</x:v>
      </x:c>
      <x:c r="N102" s="7"/>
      <x:c r="O102" s="7" t="str">
        <x:v>Faixa interna preliminar em USD de preço instalado contratado, com encargos e margem pressupostos, sem BDI adicional. Não é cotação, composição SINAPI/CAPACO transposta ou preço validado.</x:v>
      </x:c>
      <x:c r="P102" s="7" t="str">
        <x:v>Bypass, circulação adicional, conexões e montagem térmica Exclui: Recirculação normal da piscina já incluída no pacotePE</x:v>
      </x:c>
      <x:c r="Q102" s="7" t="str">
        <x:v>AQ-P03, AQ-P06</x:v>
      </x:c>
      <x:c r="R102" s="2"/>
      <x:c r="S102" s="2"/>
    </x:row>
    <x:row r="103" ht="65" customHeight="1">
      <x:c r="A103" s="2"/>
      <x:c r="B103" s="2"/>
      <x:c r="C103" s="7" t="str">
        <x:v>AQ03</x:v>
      </x:c>
      <x:c r="D103" s="7" t="str">
        <x:v>Piscina esportiva — aquecimento e raias</x:v>
      </x:c>
      <x:c r="E103" s="7" t="str">
        <x:v>Alimentação elétrica local e comando do aquecimento</x:v>
      </x:c>
      <x:c r="F103" s="7" t="str">
        <x:v>M-AQ03</x:v>
      </x:c>
      <x:c r="G103" s="22" t="n">
        <x:f>Medidas!I118</x:f>
        <x:v>1</x:v>
      </x:c>
      <x:c r="H103" s="19" t="str">
        <x:v>sistema</x:v>
      </x:c>
      <x:c r="I103" s="22" t="n">
        <x:f>CHOOSE(Premissas!$F$6,K103,L103,M103)</x:f>
        <x:v>9000</x:v>
      </x:c>
      <x:c r="J103" s="19" t="n">
        <x:f>IF(COUNT(G103,I103)=2,G103*I103,NA())</x:f>
        <x:v>9000</x:v>
      </x:c>
      <x:c r="K103" s="18" t="n">
        <x:v>5000</x:v>
      </x:c>
      <x:c r="L103" s="18" t="n">
        <x:v>9000</x:v>
      </x:c>
      <x:c r="M103" s="18" t="n">
        <x:v>16000</x:v>
      </x:c>
      <x:c r="N103" s="7"/>
      <x:c r="O103" s="7" t="str">
        <x:v>Faixa interna preliminar em USD de preço instalado contratado, com encargos e margem pressupostos, sem BDI adicional. Não é cotação, composição SINAPI/CAPACO transposta ou preço validado.</x:v>
      </x:c>
      <x:c r="P103" s="7" t="str">
        <x:v>Escopo físico já detalhado na composição. Exclusões e interfaces: Transformador, reforço ANDE e rede elétrica geral em R05; eventual conexão externa R07, sem duplicação.</x:v>
      </x:c>
      <x:c r="Q103" s="7" t="str">
        <x:v>OLD-H</x:v>
      </x:c>
      <x:c r="R103" s="2"/>
      <x:c r="S103" s="2"/>
    </x:row>
    <x:row r="104" ht="65" customHeight="1">
      <x:c r="A104" s="2"/>
      <x:c r="B104" s="2"/>
      <x:c r="C104" s="7" t="str">
        <x:v>AQ06</x:v>
      </x:c>
      <x:c r="D104" s="7" t="str">
        <x:v>Piscina esportiva — aquecimento e raias</x:v>
      </x:c>
      <x:c r="E104" s="7" t="str">
        <x:v>Raias, ancoragens e marcação de fundo</x:v>
      </x:c>
      <x:c r="F104" s="7" t="str">
        <x:v>M-AQ06</x:v>
      </x:c>
      <x:c r="G104" s="22" t="n">
        <x:f>Medidas!I121</x:f>
        <x:v>2</x:v>
      </x:c>
      <x:c r="H104" s="19" t="str">
        <x:v>raia 50 m</x:v>
      </x:c>
      <x:c r="I104" s="22" t="n">
        <x:f>CHOOSE(Premissas!$F$6,K104,L104,M104)</x:f>
        <x:v>3000</x:v>
      </x:c>
      <x:c r="J104" s="19" t="n">
        <x:f>IF(COUNT(G104,I104)=2,G104*I104,NA())</x:f>
        <x:v>6000</x:v>
      </x:c>
      <x:c r="K104" s="18" t="n">
        <x:v>1800</x:v>
      </x:c>
      <x:c r="L104" s="18" t="n">
        <x:v>3000</x:v>
      </x:c>
      <x:c r="M104" s="18" t="n">
        <x:v>5000</x:v>
      </x:c>
      <x:c r="N104" s="7"/>
      <x:c r="O104" s="7" t="str">
        <x:v>Faixa interna preliminar em USD de preço instalado contratado, com encargos e margem pressupostos, sem BDI adicional. Não é cotação, composição SINAPI/CAPACO transposta ou preço validado.</x:v>
      </x:c>
      <x:c r="P104" s="7" t="str">
        <x:v>Divisórias e ancoragens adequadas ao treino, marcações e bandeirolas Exclui: Sem cronometragem, arquibancada, homologação esportiva ou blocos de partida</x:v>
      </x:c>
      <x:c r="Q104" s="7" t="str">
        <x:v>AQ-P07</x:v>
      </x:c>
      <x:c r="R104" s="2"/>
      <x:c r="S104" s="2"/>
    </x:row>
    <x:row r="105" ht="65" customHeight="1">
      <x:c r="A105" s="2"/>
      <x:c r="B105" s="2"/>
      <x:c r="C105" s="7" t="str">
        <x:v>VC01</x:v>
      </x:c>
      <x:c r="D105" s="7" t="str">
        <x:v>Vestiários compartilhados — 400m²</x:v>
      </x:c>
      <x:c r="E105" s="7" t="str">
        <x:v>Vestiário coletivoA</x:v>
      </x:c>
      <x:c r="F105" s="7" t="str">
        <x:v>M-VC01</x:v>
      </x:c>
      <x:c r="G105" s="22" t="n">
        <x:f>Medidas!I122</x:f>
        <x:v>130</x:v>
      </x:c>
      <x:c r="H105" s="19" t="str">
        <x:v>m² construído</x:v>
      </x:c>
      <x:c r="I105" s="22" t="n">
        <x:f>CHOOSE(Premissas!$F$6,K105,L105,M105)</x:f>
        <x:v>1300</x:v>
      </x:c>
      <x:c r="J105" s="19" t="n">
        <x:f>IF(COUNT(G105,I105)=2,G105*I105,NA())</x:f>
        <x:v>169000</x:v>
      </x:c>
      <x:c r="K105" s="18" t="n">
        <x:v>1000</x:v>
      </x:c>
      <x:c r="L105" s="18" t="n">
        <x:v>1300</x:v>
      </x:c>
      <x:c r="M105" s="18" t="n">
        <x:v>1800</x:v>
      </x:c>
      <x:c r="N105" s="7"/>
      <x:c r="O105" s="7" t="str">
        <x:v>Preserva a faixaH de E01.4; acabamento molhado e instalações prediais incluídos</x:v>
      </x:c>
      <x:c r="P105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5" s="7" t="str">
        <x:v>OLD-H</x:v>
      </x:c>
      <x:c r="R105" s="2"/>
      <x:c r="S105" s="2"/>
    </x:row>
    <x:row r="106" ht="65" customHeight="1">
      <x:c r="A106" s="2"/>
      <x:c r="B106" s="2"/>
      <x:c r="C106" s="7" t="str">
        <x:v>VC02</x:v>
      </x:c>
      <x:c r="D106" s="7" t="str">
        <x:v>Vestiários compartilhados — 400m²</x:v>
      </x:c>
      <x:c r="E106" s="7" t="str">
        <x:v>Vestiário coletivoB</x:v>
      </x:c>
      <x:c r="F106" s="7" t="str">
        <x:v>M-VC02</x:v>
      </x:c>
      <x:c r="G106" s="22" t="n">
        <x:f>Medidas!I123</x:f>
        <x:v>130</x:v>
      </x:c>
      <x:c r="H106" s="19" t="str">
        <x:v>m² construído</x:v>
      </x:c>
      <x:c r="I106" s="22" t="n">
        <x:f>CHOOSE(Premissas!$F$6,K106,L106,M106)</x:f>
        <x:v>1300</x:v>
      </x:c>
      <x:c r="J106" s="19" t="n">
        <x:f>IF(COUNT(G106,I106)=2,G106*I106,NA())</x:f>
        <x:v>169000</x:v>
      </x:c>
      <x:c r="K106" s="18" t="n">
        <x:v>1000</x:v>
      </x:c>
      <x:c r="L106" s="18" t="n">
        <x:v>1300</x:v>
      </x:c>
      <x:c r="M106" s="18" t="n">
        <x:v>1800</x:v>
      </x:c>
      <x:c r="N106" s="7"/>
      <x:c r="O106" s="7" t="str">
        <x:v>Preserva a faixaH de E01.4; acabamento molhado e instalações prediais incluídos</x:v>
      </x:c>
      <x:c r="P106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6" s="7" t="str">
        <x:v>OLD-H</x:v>
      </x:c>
      <x:c r="R106" s="2"/>
      <x:c r="S106" s="2"/>
    </x:row>
    <x:row r="107" ht="65" customHeight="1">
      <x:c r="A107" s="2"/>
      <x:c r="B107" s="2"/>
      <x:c r="C107" s="7" t="str">
        <x:v>VC03</x:v>
      </x:c>
      <x:c r="D107" s="7" t="str">
        <x:v>Vestiários compartilhados — 400m²</x:v>
      </x:c>
      <x:c r="E107" s="7" t="str">
        <x:v>Dois módulos acessíveis/familiares</x:v>
      </x:c>
      <x:c r="F107" s="7" t="str">
        <x:v>M-VC03</x:v>
      </x:c>
      <x:c r="G107" s="22" t="n">
        <x:f>Medidas!I124</x:f>
        <x:v>60</x:v>
      </x:c>
      <x:c r="H107" s="19" t="str">
        <x:v>m² construído</x:v>
      </x:c>
      <x:c r="I107" s="22" t="n">
        <x:f>CHOOSE(Premissas!$F$6,K107,L107,M107)</x:f>
        <x:v>1300</x:v>
      </x:c>
      <x:c r="J107" s="19" t="n">
        <x:f>IF(COUNT(G107,I107)=2,G107*I107,NA())</x:f>
        <x:v>78000</x:v>
      </x:c>
      <x:c r="K107" s="18" t="n">
        <x:v>1000</x:v>
      </x:c>
      <x:c r="L107" s="18" t="n">
        <x:v>1300</x:v>
      </x:c>
      <x:c r="M107" s="18" t="n">
        <x:v>1800</x:v>
      </x:c>
      <x:c r="N107" s="7"/>
      <x:c r="O107" s="7" t="str">
        <x:v>Preserva a faixaH de E01.4; acabamento molhado e instalações prediais incluídos</x:v>
      </x:c>
      <x:c r="P107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7" s="7" t="str">
        <x:v>OLD-H</x:v>
      </x:c>
      <x:c r="R107" s="2"/>
      <x:c r="S107" s="2"/>
    </x:row>
    <x:row r="108" ht="65" customHeight="1">
      <x:c r="A108" s="2"/>
      <x:c r="B108" s="2"/>
      <x:c r="C108" s="7" t="str">
        <x:v>VC04</x:v>
      </x:c>
      <x:c r="D108" s="7" t="str">
        <x:v>Vestiários compartilhados — 400m²</x:v>
      </x:c>
      <x:c r="E108" s="7" t="str">
        <x:v>Circulação, recepção molhada e serviço</x:v>
      </x:c>
      <x:c r="F108" s="7" t="str">
        <x:v>M-VC04</x:v>
      </x:c>
      <x:c r="G108" s="22" t="n">
        <x:f>Medidas!I125</x:f>
        <x:v>80</x:v>
      </x:c>
      <x:c r="H108" s="19" t="str">
        <x:v>m² construído</x:v>
      </x:c>
      <x:c r="I108" s="22" t="n">
        <x:f>CHOOSE(Premissas!$F$6,K108,L108,M108)</x:f>
        <x:v>1300</x:v>
      </x:c>
      <x:c r="J108" s="19" t="n">
        <x:f>IF(COUNT(G108,I108)=2,G108*I108,NA())</x:f>
        <x:v>104000</x:v>
      </x:c>
      <x:c r="K108" s="18" t="n">
        <x:v>1000</x:v>
      </x:c>
      <x:c r="L108" s="18" t="n">
        <x:v>1300</x:v>
      </x:c>
      <x:c r="M108" s="18" t="n">
        <x:v>1800</x:v>
      </x:c>
      <x:c r="N108" s="7"/>
      <x:c r="O108" s="7" t="str">
        <x:v>Preserva a faixaH de E01.4; acabamento molhado e instalações prediais incluídos</x:v>
      </x:c>
      <x:c r="P108" s="7" t="str">
        <x:v>Escopo físico já detalhado na composição. Exclusões e interfaces: Mobiliário C03.4 separado; abastecimento externo R01/R02; esgoto externo R03/R04. Centralespecialágua quente em DHW01 substitui a pendência IF07.</x:v>
      </x:c>
      <x:c r="Q108" s="7" t="str">
        <x:v>OLD-H</x:v>
      </x:c>
      <x:c r="R108" s="2"/>
      <x:c r="S108" s="2"/>
    </x:row>
    <x:row r="109" ht="65" customHeight="1">
      <x:c r="A109" s="2"/>
      <x:c r="B109" s="2"/>
      <x:c r="C109" s="7" t="str">
        <x:v>ESP-F01</x:v>
      </x:c>
      <x:c r="D109" s="7" t="str">
        <x:v>Futebol 11</x:v>
      </x:c>
      <x:c r="E109" s="7" t="str">
        <x:v>Regularização fina e perfilamento local</x:v>
      </x:c>
      <x:c r="F109" s="7" t="str">
        <x:v>FR</x:v>
      </x:c>
      <x:c r="G109" s="22" t="n">
        <x:f>Medidas!I28</x:f>
        <x:v>8970</x:v>
      </x:c>
      <x:c r="H109" s="19" t="str">
        <x:v>m²</x:v>
      </x:c>
      <x:c r="I109" s="22" t="n">
        <x:f>CHOOSE(Premissas!$F$6,K109,L109,M109)</x:f>
        <x:v>1.8</x:v>
      </x:c>
      <x:c r="J109" s="19" t="n">
        <x:f>IF(COUNT(G109,I109)=2,G109*I109,NA())</x:f>
        <x:v>16146</x:v>
      </x:c>
      <x:c r="K109" s="18" t="n">
        <x:v>1</x:v>
      </x:c>
      <x:c r="L109" s="18" t="n">
        <x:v>1.8</x:v>
      </x:c>
      <x:c r="M109" s="18" t="n">
        <x:v>3</x:v>
      </x:c>
      <x:c r="N109" s="7"/>
      <x:c r="O109" s="7" t="str">
        <x:v>Faixa própria acima da regularização simples Curitiba; não inclui macrocorte/aterro</x:v>
      </x:c>
      <x:c r="P109" s="7" t="str">
        <x:v>Inclui ajuste fino, controle de caimentos e acabamento; T01/T02 entregam plataforma abaixo das camadas esportivas.</x:v>
      </x:c>
      <x:c r="Q109" s="7" t="str">
        <x:v>ESP-P02, ESP-EST01</x:v>
      </x:c>
      <x:c r="R109" s="2"/>
      <x:c r="S109" s="2"/>
    </x:row>
    <x:row r="110" ht="65" customHeight="1">
      <x:c r="A110" s="2"/>
      <x:c r="B110" s="2"/>
      <x:c r="C110" s="7" t="str">
        <x:v>ESP-F02</x:v>
      </x:c>
      <x:c r="D110" s="7" t="str">
        <x:v>Futebol 11</x:v>
      </x:c>
      <x:c r="E110" s="7" t="str">
        <x:v>Camada drenante granular compactada10cm</x:v>
      </x:c>
      <x:c r="F110" s="7" t="str">
        <x:v>M-ESP-F02</x:v>
      </x:c>
      <x:c r="G110" s="22" t="n">
        <x:f>Medidas!I126</x:f>
        <x:v>897</x:v>
      </x:c>
      <x:c r="H110" s="19" t="str">
        <x:v>m³</x:v>
      </x:c>
      <x:c r="I110" s="22" t="n">
        <x:f>CHOOSE(Premissas!$F$6,K110,L110,M110)</x:f>
        <x:v>55</x:v>
      </x:c>
      <x:c r="J110" s="19" t="n">
        <x:f>IF(COUNT(G110,I110)=2,G110*I110,NA())</x:f>
        <x:v>49335</x:v>
      </x:c>
      <x:c r="K110" s="18" t="n">
        <x:v>35</x:v>
      </x:c>
      <x:c r="L110" s="18" t="n">
        <x:v>55</x:v>
      </x:c>
      <x:c r="M110" s="18" t="n">
        <x:v>85</x:v>
      </x:c>
      <x:c r="N110" s="7"/>
      <x:c r="O110" s="7" t="str">
        <x:v>Pedra CAPACO147.600PYG/t=25,92USD/t; hipótese1,5t/m³ já~38,88USD/m³ de insumo. Base55 inclui seleção/transporte/execução por hipótese; low pede material/localidade mais econômico.</x:v>
      </x:c>
      <x:c r="P110" s="7" t="str">
        <x:v>Sem dupla contagem de brita das valas de drenagem; camada horizontal superior.</x:v>
      </x:c>
      <x:c r="Q110" s="7" t="str">
        <x:v>ESP-P01, ESP-EST01</x:v>
      </x:c>
      <x:c r="R110" s="2"/>
      <x:c r="S110" s="2"/>
    </x:row>
    <x:row r="111" ht="65" customHeight="1">
      <x:c r="A111" s="2"/>
      <x:c r="B111" s="2"/>
      <x:c r="C111" s="7" t="str">
        <x:v>ESP-F03</x:v>
      </x:c>
      <x:c r="D111" s="7" t="str">
        <x:v>Futebol 11</x:v>
      </x:c>
      <x:c r="E111" s="7" t="str">
        <x:v>Camada de enraizamento esportiva20cm</x:v>
      </x:c>
      <x:c r="F111" s="7" t="str">
        <x:v>M-ESP-F03</x:v>
      </x:c>
      <x:c r="G111" s="22" t="n">
        <x:f>Medidas!I127</x:f>
        <x:v>1794</x:v>
      </x:c>
      <x:c r="H111" s="19" t="str">
        <x:v>m³</x:v>
      </x:c>
      <x:c r="I111" s="22" t="n">
        <x:f>CHOOSE(Premissas!$F$6,K111,L111,M111)</x:f>
        <x:v>70</x:v>
      </x:c>
      <x:c r="J111" s="19" t="n">
        <x:f>IF(COUNT(G111,I111)=2,G111*I111,NA())</x:f>
        <x:v>125580</x:v>
      </x:c>
      <x:c r="K111" s="18" t="n">
        <x:v>45</x:v>
      </x:c>
      <x:c r="L111" s="18" t="n">
        <x:v>70</x:v>
      </x:c>
      <x:c r="M111" s="18" t="n">
        <x:v>100</x:v>
      </x:c>
      <x:c r="N111" s="7"/>
      <x:c r="O111" s="7" t="str">
        <x:v>Mistura arenosa técnica, ensaio/seleção e aplicação. Areia local comum16,60USD/m³ não equivale; areia aplicada BR93,59USD/m³ é referência parcial. Faixa própria para mistura, sem preço local confirmado.</x:v>
      </x:c>
      <x:c r="P111" s="7" t="str">
        <x:v>Granulometria/teor orgânico e espessura devem ser definidos por agrônomo; não é aterro comum T02.</x:v>
      </x:c>
      <x:c r="Q111" s="7" t="str">
        <x:v>ESP-P01, ESP-P04, ESP-EST01</x:v>
      </x:c>
      <x:c r="R111" s="2"/>
      <x:c r="S111" s="2"/>
    </x:row>
    <x:row r="112" ht="65" customHeight="1">
      <x:c r="A112" s="2"/>
      <x:c r="B112" s="2"/>
      <x:c r="C112" s="7" t="str">
        <x:v>ESP-F04</x:v>
      </x:c>
      <x:c r="D112" s="7" t="str">
        <x:v>Futebol 11</x:v>
      </x:c>
      <x:c r="E112" s="7" t="str">
        <x:v>Geotêxtil separador de base — provisão condicionada</x:v>
      </x:c>
      <x:c r="F112" s="7" t="str">
        <x:v>FR</x:v>
      </x:c>
      <x:c r="G112" s="22" t="n">
        <x:f>Medidas!I28</x:f>
        <x:v>8970</x:v>
      </x:c>
      <x:c r="H112" s="19" t="str">
        <x:v>m²</x:v>
      </x:c>
      <x:c r="I112" s="22" t="n">
        <x:f>CHOOSE(Premissas!$F$6,K112,L112,M112)</x:f>
        <x:v>3.5</x:v>
      </x:c>
      <x:c r="J112" s="19" t="n">
        <x:f>IF(COUNT(G112,I112)=2,G112*I112,NA())</x:f>
        <x:v>31395</x:v>
      </x:c>
      <x:c r="K112" s="18" t="n">
        <x:v>2</x:v>
      </x:c>
      <x:c r="L112" s="18" t="n">
        <x:v>3.5</x:v>
      </x:c>
      <x:c r="M112" s="18" t="n">
        <x:v>6</x:v>
      </x:c>
      <x:c r="N112" s="7"/>
      <x:c r="O112" s="7" t="str">
        <x:v>Sem cotação comparável do separador específico. RT31 brasileiro6,38USD/m² é material mais resistente, apenas limite de comparação. Faixa própria para produto a especificar.</x:v>
      </x:c>
      <x:c r="P112" s="7" t="str">
        <x:v>Somente se recomendado na seção técnica; pode ser retirado após ensaios. Não sobrepor manta no volume do rootzone.</x:v>
      </x:c>
      <x:c r="Q112" s="7" t="str">
        <x:v>ESP-P04, ESP-EST01</x:v>
      </x:c>
      <x:c r="R112" s="2"/>
      <x:c r="S112" s="2"/>
    </x:row>
    <x:row r="113" ht="65" customHeight="1">
      <x:c r="A113" s="2"/>
      <x:c r="B113" s="2"/>
      <x:c r="C113" s="7" t="str">
        <x:v>ESP-F05</x:v>
      </x:c>
      <x:c r="D113" s="7" t="str">
        <x:v>Futebol 11</x:v>
      </x:c>
      <x:c r="E113" s="7" t="str">
        <x:v>Gramado natural esportivo instalado</x:v>
      </x:c>
      <x:c r="F113" s="7" t="str">
        <x:v>FR</x:v>
      </x:c>
      <x:c r="G113" s="22" t="n">
        <x:f>Medidas!I28</x:f>
        <x:v>8970</x:v>
      </x:c>
      <x:c r="H113" s="19" t="str">
        <x:v>m²</x:v>
      </x:c>
      <x:c r="I113" s="22" t="n">
        <x:f>CHOOSE(Premissas!$F$6,K113,L113,M113)</x:f>
        <x:v>10</x:v>
      </x:c>
      <x:c r="J113" s="19" t="n">
        <x:f>IF(COUNT(G113,I113)=2,G113*I113,NA())</x:f>
        <x:v>89700</x:v>
      </x:c>
      <x:c r="K113" s="18" t="n">
        <x:v>7</x:v>
      </x:c>
      <x:c r="L113" s="18" t="n">
        <x:v>10</x:v>
      </x:c>
      <x:c r="M113" s="18" t="n">
        <x:v>16</x:v>
      </x:c>
      <x:c r="N113" s="7"/>
      <x:c r="O113" s="7" t="str">
        <x:v>Bermuda/híbrido esportivo a definir; pasto alemán CAPACO4,33USD/m² não comprova equivalência. Faixa7–16 considera fornecimento esportivo e implantação, não cotação.</x:v>
      </x:c>
      <x:c r="P113" s="7" t="str">
        <x:v>Inclui plantio, preparo superficial e primeira adubação; rootzone e manutenção inicial separados.</x:v>
      </x:c>
      <x:c r="Q113" s="7" t="str">
        <x:v>ESP-P01, ESP-EST01</x:v>
      </x:c>
      <x:c r="R113" s="2"/>
      <x:c r="S113" s="2"/>
    </x:row>
    <x:row r="114" ht="65" customHeight="1">
      <x:c r="A114" s="2"/>
      <x:c r="B114" s="2"/>
      <x:c r="C114" s="7" t="str">
        <x:v>ESP-F06</x:v>
      </x:c>
      <x:c r="D114" s="7" t="str">
        <x:v>Futebol 11</x:v>
      </x:c>
      <x:c r="E114" s="7" t="str">
        <x:v>Escavação de valas dos drenos</x:v>
      </x:c>
      <x:c r="F114" s="7" t="str">
        <x:v>M-ESP-F06</x:v>
      </x:c>
      <x:c r="G114" s="22" t="n">
        <x:f>Medidas!I128</x:f>
        <x:v>205.6</x:v>
      </x:c>
      <x:c r="H114" s="19" t="str">
        <x:v>m³</x:v>
      </x:c>
      <x:c r="I114" s="22" t="n">
        <x:f>CHOOSE(Premissas!$F$6,K114,L114,M114)</x:f>
        <x:v>8</x:v>
      </x:c>
      <x:c r="J114" s="19" t="n">
        <x:f>IF(COUNT(G114,I114)=2,G114*I114,NA())</x:f>
        <x:v>1644.8</x:v>
      </x:c>
      <x:c r="K114" s="18" t="n">
        <x:v>5</x:v>
      </x:c>
      <x:c r="L114" s="18" t="n">
        <x:v>8</x:v>
      </x:c>
      <x:c r="M114" s="18" t="n">
        <x:v>13</x:v>
      </x:c>
      <x:c r="N114" s="7"/>
      <x:c r="O114" s="7" t="str">
        <x:v>CAPACO escavação mecânica4,15USD/m³ a custo direto; faixa inclui manejo interno e precisão, sem exportação fora do terreno.</x:v>
      </x:c>
      <x:c r="P114" s="7" t="str">
        <x:v> Exclui: </x:v>
      </x:c>
      <x:c r="Q114" s="7" t="str">
        <x:v>ESP-P01, ESP-EST01</x:v>
      </x:c>
      <x:c r="R114" s="2"/>
      <x:c r="S114" s="2"/>
    </x:row>
    <x:row r="115" ht="65" customHeight="1">
      <x:c r="A115" s="2"/>
      <x:c r="B115" s="2"/>
      <x:c r="C115" s="7" t="str">
        <x:v>ESP-F07</x:v>
      </x:c>
      <x:c r="D115" s="7" t="str">
        <x:v>Futebol 11</x:v>
      </x:c>
      <x:c r="E115" s="7" t="str">
        <x:v>Drenos enterrados com tubo/brita/manta</x:v>
      </x:c>
      <x:c r="F115" s="7" t="str">
        <x:v>M-ESP-F07</x:v>
      </x:c>
      <x:c r="G115" s="22" t="n">
        <x:f>Medidas!I129</x:f>
        <x:v>1285</x:v>
      </x:c>
      <x:c r="H115" s="19" t="str">
        <x:v>m</x:v>
      </x:c>
      <x:c r="I115" s="22" t="n">
        <x:f>CHOOSE(Premissas!$F$6,K115,L115,M115)</x:f>
        <x:v>32</x:v>
      </x:c>
      <x:c r="J115" s="19" t="n">
        <x:f>IF(COUNT(G115,I115)=2,G115*I115,NA())</x:f>
        <x:v>41120</x:v>
      </x:c>
      <x:c r="K115" s="18" t="n">
        <x:v>23</x:v>
      </x:c>
      <x:c r="L115" s="18" t="n">
        <x:v>32</x:v>
      </x:c>
      <x:c r="M115" s="18" t="n">
        <x:v>46</x:v>
      </x:c>
      <x:c r="N115" s="7"/>
      <x:c r="O115" s="7" t="str">
        <x:v>DrenoPVC100mm BR146,45/4,9892=29,35USD/m. Faixa considera coletores de maior diâmetro ainda sem cálculo.</x:v>
      </x:c>
      <x:c r="P115" s="7" t="str">
        <x:v>Inclui tubo, conexão, enchimento e envoltório. Escavação separada; não inclui rede pluvial geral do condomínio.</x:v>
      </x:c>
      <x:c r="Q115" s="7" t="str">
        <x:v>ESP-P04, ESP-EST01</x:v>
      </x:c>
      <x:c r="R115" s="2"/>
      <x:c r="S115" s="2"/>
    </x:row>
    <x:row r="116" ht="65" customHeight="1">
      <x:c r="A116" s="2"/>
      <x:c r="B116" s="2"/>
      <x:c r="C116" s="7" t="str">
        <x:v>ESP-F08</x:v>
      </x:c>
      <x:c r="D116" s="7" t="str">
        <x:v>Futebol 11</x:v>
      </x:c>
      <x:c r="E116" s="7" t="str">
        <x:v>Caixas de drenagem locais</x:v>
      </x:c>
      <x:c r="F116" s="7" t="str">
        <x:v>M-ESP-F08</x:v>
      </x:c>
      <x:c r="G116" s="22" t="n">
        <x:f>Medidas!I130</x:f>
        <x:v>8</x:v>
      </x:c>
      <x:c r="H116" s="19" t="str">
        <x:v>un</x:v>
      </x:c>
      <x:c r="I116" s="22" t="n">
        <x:f>CHOOSE(Premissas!$F$6,K116,L116,M116)</x:f>
        <x:v>450</x:v>
      </x:c>
      <x:c r="J116" s="19" t="n">
        <x:f>IF(COUNT(G116,I116)=2,G116*I116,NA())</x:f>
        <x:v>3600</x:v>
      </x:c>
      <x:c r="K116" s="18" t="n">
        <x:v>250</x:v>
      </x:c>
      <x:c r="L116" s="18" t="n">
        <x:v>450</x:v>
      </x:c>
      <x:c r="M116" s="18" t="n">
        <x:v>750</x:v>
      </x:c>
      <x:c r="N116" s="7"/>
      <x:c r="O116" s="7" t="str">
        <x:v>Provisão própria alvenaria/concreto/tampa e conexão; sem preço comparável validado.</x:v>
      </x:c>
      <x:c r="P116" s="7" t="str">
        <x:v> Exclui: </x:v>
      </x:c>
      <x:c r="Q116" s="7" t="str">
        <x:v>ESP-EST01</x:v>
      </x:c>
      <x:c r="R116" s="2"/>
      <x:c r="S116" s="2"/>
    </x:row>
    <x:row r="117" ht="65" customHeight="1">
      <x:c r="A117" s="2"/>
      <x:c r="B117" s="2"/>
      <x:c r="C117" s="7" t="str">
        <x:v>ESP-F09</x:v>
      </x:c>
      <x:c r="D117" s="7" t="str">
        <x:v>Futebol 11</x:v>
      </x:c>
      <x:c r="E117" s="7" t="str">
        <x:v>Ligação local de drenagem ao coletor do empreendimento</x:v>
      </x:c>
      <x:c r="F117" s="7" t="str">
        <x:v>M-ESP-F09</x:v>
      </x:c>
      <x:c r="G117" s="22" t="n">
        <x:f>Medidas!I131</x:f>
        <x:v>40</x:v>
      </x:c>
      <x:c r="H117" s="19" t="str">
        <x:v>m</x:v>
      </x:c>
      <x:c r="I117" s="22" t="n">
        <x:f>CHOOSE(Premissas!$F$6,K117,L117,M117)</x:f>
        <x:v>40</x:v>
      </x:c>
      <x:c r="J117" s="19" t="n">
        <x:f>IF(COUNT(G117,I117)=2,G117*I117,NA())</x:f>
        <x:v>1600</x:v>
      </x:c>
      <x:c r="K117" s="18" t="n">
        <x:v>25</x:v>
      </x:c>
      <x:c r="L117" s="18" t="n">
        <x:v>40</x:v>
      </x:c>
      <x:c r="M117" s="18" t="n">
        <x:v>65</x:v>
      </x:c>
      <x:c r="N117" s="7"/>
      <x:c r="O117" s="7" t="str">
        <x:v>Hipótese de ramal curto enterrado; não dimensionado, faixa inclui escavação/reaterro.</x:v>
      </x:c>
      <x:c r="P117" s="7" t="str">
        <x:v>Somente até primeiro ponto da rede T04; não repetir rede geral nem lançamento externo.</x:v>
      </x:c>
      <x:c r="Q117" s="7" t="str">
        <x:v>ESP-EST01</x:v>
      </x:c>
      <x:c r="R117" s="2"/>
      <x:c r="S117" s="2"/>
    </x:row>
    <x:row r="118" ht="65" customHeight="1">
      <x:c r="A118" s="2"/>
      <x:c r="B118" s="2"/>
      <x:c r="C118" s="7" t="str">
        <x:v>ESP-F10</x:v>
      </x:c>
      <x:c r="D118" s="7" t="str">
        <x:v>Futebol 11</x:v>
      </x:c>
      <x:c r="E118" s="7" t="str">
        <x:v>Aspersores esportivos e conexões — fornecimento</x:v>
      </x:c>
      <x:c r="F118" s="7" t="str">
        <x:v>M-ESP-F10</x:v>
      </x:c>
      <x:c r="G118" s="22" t="n">
        <x:f>Medidas!I132</x:f>
        <x:v>24</x:v>
      </x:c>
      <x:c r="H118" s="19" t="str">
        <x:v>un</x:v>
      </x:c>
      <x:c r="I118" s="22" t="n">
        <x:f>CHOOSE(Premissas!$F$6,K118,L118,M118)</x:f>
        <x:v>450</x:v>
      </x:c>
      <x:c r="J118" s="19" t="n">
        <x:f>IF(COUNT(G118,I118)=2,G118*I118,NA())</x:f>
        <x:v>10800</x:v>
      </x:c>
      <x:c r="K118" s="18" t="n">
        <x:v>330</x:v>
      </x:c>
      <x:c r="L118" s="18" t="n">
        <x:v>450</x:v>
      </x:c>
      <x:c r="M118" s="18" t="n">
        <x:v>650</x:v>
      </x:c>
      <x:c r="N118" s="7"/>
      <x:c r="O118" s="7" t="str">
        <x:v>Corumbataí16rotores+conexões33.040,44BRL⇒413,90USD/un por divisão do pacote. Faixa própria; instalação F15.</x:v>
      </x:c>
      <x:c r="P118" s="7" t="str">
        <x:v> Exclui: </x:v>
      </x:c>
      <x:c r="Q118" s="7" t="str">
        <x:v>ESP-P03, ESP-EST01</x:v>
      </x:c>
      <x:c r="R118" s="2"/>
      <x:c r="S118" s="2"/>
    </x:row>
    <x:row r="119" ht="65" customHeight="1">
      <x:c r="A119" s="2"/>
      <x:c r="B119" s="2"/>
      <x:c r="C119" s="7" t="str">
        <x:v>ESP-F11</x:v>
      </x:c>
      <x:c r="D119" s="7" t="str">
        <x:v>Futebol 11</x:v>
      </x:c>
      <x:c r="E119" s="7" t="str">
        <x:v>Válvulas de setor e caixas — fornecimento</x:v>
      </x:c>
      <x:c r="F119" s="7" t="str">
        <x:v>M-ESP-F11</x:v>
      </x:c>
      <x:c r="G119" s="22" t="n">
        <x:f>Medidas!I133</x:f>
        <x:v>12</x:v>
      </x:c>
      <x:c r="H119" s="19" t="str">
        <x:v>un</x:v>
      </x:c>
      <x:c r="I119" s="22" t="n">
        <x:f>CHOOSE(Premissas!$F$6,K119,L119,M119)</x:f>
        <x:v>280</x:v>
      </x:c>
      <x:c r="J119" s="19" t="n">
        <x:f>IF(COUNT(G119,I119)=2,G119*I119,NA())</x:f>
        <x:v>3360</x:v>
      </x:c>
      <x:c r="K119" s="18" t="n">
        <x:v>200</x:v>
      </x:c>
      <x:c r="L119" s="18" t="n">
        <x:v>280</x:v>
      </x:c>
      <x:c r="M119" s="18" t="n">
        <x:v>420</x:v>
      </x:c>
      <x:c r="N119" s="7"/>
      <x:c r="O119" s="7" t="str">
        <x:v>Corumbataí8válvulas+caixas9.927,33BRL⇒248,72USD/un. Instalação separada.</x:v>
      </x:c>
      <x:c r="P119" s="7" t="str">
        <x:v> Exclui: </x:v>
      </x:c>
      <x:c r="Q119" s="7" t="str">
        <x:v>ESP-P03, ESP-EST01</x:v>
      </x:c>
      <x:c r="R119" s="2"/>
      <x:c r="S119" s="2"/>
    </x:row>
    <x:row r="120" ht="65" customHeight="1">
      <x:c r="A120" s="2"/>
      <x:c r="B120" s="2"/>
      <x:c r="C120" s="7" t="str">
        <x:v>ESP-F12</x:v>
      </x:c>
      <x:c r="D120" s="7" t="str">
        <x:v>Futebol 11</x:v>
      </x:c>
      <x:c r="E120" s="7" t="str">
        <x:v>Bomba/filtro/registros/conexões de irrigação — fornecimento</x:v>
      </x:c>
      <x:c r="F120" s="7" t="str">
        <x:v>M-ESP-F12</x:v>
      </x:c>
      <x:c r="G120" s="22" t="n">
        <x:f>Medidas!I134</x:f>
        <x:v>1</x:v>
      </x:c>
      <x:c r="H120" s="19" t="str">
        <x:v>conj</x:v>
      </x:c>
      <x:c r="I120" s="22" t="n">
        <x:f>CHOOSE(Premissas!$F$6,K120,L120,M120)</x:f>
        <x:v>6000</x:v>
      </x:c>
      <x:c r="J120" s="19" t="n">
        <x:f>IF(COUNT(G120,I120)=2,G120*I120,NA())</x:f>
        <x:v>6000</x:v>
      </x:c>
      <x:c r="K120" s="18" t="n">
        <x:v>4000</x:v>
      </x:c>
      <x:c r="L120" s="18" t="n">
        <x:v>6000</x:v>
      </x:c>
      <x:c r="M120" s="18" t="n">
        <x:v>9000</x:v>
      </x:c>
      <x:c r="N120" s="7"/>
      <x:c r="O120" s="7" t="str">
        <x:v>Conjunto similar Corumbataí26.045,94BRL⇒5.220,46USD. Faixa amplia capacidade sem validar bomba selecionada.</x:v>
      </x:c>
      <x:c r="P120" s="7" t="str">
        <x:v>Exclui reservatório geral/poço e adutora principal R01/R02.</x:v>
      </x:c>
      <x:c r="Q120" s="7" t="str">
        <x:v>ESP-P03, ESP-EST01</x:v>
      </x:c>
      <x:c r="R120" s="2"/>
      <x:c r="S120" s="2"/>
    </x:row>
    <x:row r="121" ht="65" customHeight="1">
      <x:c r="A121" s="2"/>
      <x:c r="B121" s="2"/>
      <x:c r="C121" s="7" t="str">
        <x:v>ESP-F13</x:v>
      </x:c>
      <x:c r="D121" s="7" t="str">
        <x:v>Futebol 11</x:v>
      </x:c>
      <x:c r="E121" s="7" t="str">
        <x:v>Tubulação PVC de irrigação e conexões — fornecimento</x:v>
      </x:c>
      <x:c r="F121" s="7" t="str">
        <x:v>M-ESP-F13</x:v>
      </x:c>
      <x:c r="G121" s="22" t="n">
        <x:f>Medidas!I135</x:f>
        <x:v>600</x:v>
      </x:c>
      <x:c r="H121" s="19" t="str">
        <x:v>m</x:v>
      </x:c>
      <x:c r="I121" s="22" t="n">
        <x:f>CHOOSE(Premissas!$F$6,K121,L121,M121)</x:f>
        <x:v>8</x:v>
      </x:c>
      <x:c r="J121" s="19" t="n">
        <x:f>IF(COUNT(G121,I121)=2,G121*I121,NA())</x:f>
        <x:v>4800</x:v>
      </x:c>
      <x:c r="K121" s="18" t="n">
        <x:v>5</x:v>
      </x:c>
      <x:c r="L121" s="18" t="n">
        <x:v>8</x:v>
      </x:c>
      <x:c r="M121" s="18" t="n">
        <x:v>13</x:v>
      </x:c>
      <x:c r="N121" s="7"/>
      <x:c r="O121" s="7" t="str">
        <x:v>Corumbataí documenta sistema/diâmetros, sem preço/m derivável; faixa própria de material, instalação F15.</x:v>
      </x:c>
      <x:c r="P121" s="7" t="str">
        <x:v> Exclui: </x:v>
      </x:c>
      <x:c r="Q121" s="7" t="str">
        <x:v>ESP-P03, ESP-EST01</x:v>
      </x:c>
      <x:c r="R121" s="2"/>
      <x:c r="S121" s="2"/>
    </x:row>
    <x:row r="122" ht="65" customHeight="1">
      <x:c r="A122" s="2"/>
      <x:c r="B122" s="2"/>
      <x:c r="C122" s="7" t="str">
        <x:v>ESP-F14</x:v>
      </x:c>
      <x:c r="D122" s="7" t="str">
        <x:v>Futebol 11</x:v>
      </x:c>
      <x:c r="E122" s="7" t="str">
        <x:v>Comando/cabos/eletrodutos de irrigação — fornecimento</x:v>
      </x:c>
      <x:c r="F122" s="7" t="str">
        <x:v>M-ESP-F14</x:v>
      </x:c>
      <x:c r="G122" s="22" t="n">
        <x:f>Medidas!I136</x:f>
        <x:v>1</x:v>
      </x:c>
      <x:c r="H122" s="19" t="str">
        <x:v>conj</x:v>
      </x:c>
      <x:c r="I122" s="22" t="n">
        <x:f>CHOOSE(Premissas!$F$6,K122,L122,M122)</x:f>
        <x:v>2800</x:v>
      </x:c>
      <x:c r="J122" s="19" t="n">
        <x:f>IF(COUNT(G122,I122)=2,G122*I122,NA())</x:f>
        <x:v>2800</x:v>
      </x:c>
      <x:c r="K122" s="18" t="n">
        <x:v>1800</x:v>
      </x:c>
      <x:c r="L122" s="18" t="n">
        <x:v>2800</x:v>
      </x:c>
      <x:c r="M122" s="18" t="n">
        <x:v>4500</x:v>
      </x:c>
      <x:c r="N122" s="7"/>
      <x:c r="O122" s="7" t="str">
        <x:v>Corumbataí controlador+wifi+acabamentos+cabos10.140,17BRL≈2.032USD para8setores; faixa própria para12.</x:v>
      </x:c>
      <x:c r="P122" s="7" t="str">
        <x:v> Exclui: </x:v>
      </x:c>
      <x:c r="Q122" s="7" t="str">
        <x:v>ESP-P03, ESP-EST01</x:v>
      </x:c>
      <x:c r="R122" s="2"/>
      <x:c r="S122" s="2"/>
    </x:row>
    <x:row r="123" ht="65" customHeight="1">
      <x:c r="A123" s="2"/>
      <x:c r="B123" s="2"/>
      <x:c r="C123" s="7" t="str">
        <x:v>ESP-F15</x:v>
      </x:c>
      <x:c r="D123" s="7" t="str">
        <x:v>Futebol 11</x:v>
      </x:c>
      <x:c r="E123" s="7" t="str">
        <x:v>Instalação/testes/frete dos equipamentos de irrigação</x:v>
      </x:c>
      <x:c r="F123" s="7" t="str">
        <x:v>M-ESP-F15</x:v>
      </x:c>
      <x:c r="G123" s="22" t="n">
        <x:f>Medidas!I137</x:f>
        <x:v>1</x:v>
      </x:c>
      <x:c r="H123" s="19" t="str">
        <x:v>conj</x:v>
      </x:c>
      <x:c r="I123" s="22" t="n">
        <x:f>CHOOSE(Premissas!$F$6,K123,L123,M123)</x:f>
        <x:v>8500</x:v>
      </x:c>
      <x:c r="J123" s="19" t="n">
        <x:f>IF(COUNT(G123,I123)=2,G123*I123,NA())</x:f>
        <x:v>8500</x:v>
      </x:c>
      <x:c r="K123" s="18" t="n">
        <x:v>5500</x:v>
      </x:c>
      <x:c r="L123" s="18" t="n">
        <x:v>8500</x:v>
      </x:c>
      <x:c r="M123" s="18" t="n">
        <x:v>13000</x:v>
      </x:c>
      <x:c r="N123" s="7"/>
      <x:c r="O123" s="7" t="str">
        <x:v>Corumbataí26.908,69BRL≈5.393USD no sistema menor. Faixa8.500base é hipótese de escopo maior.</x:v>
      </x:c>
      <x:c r="P123" s="7" t="str">
        <x:v>Inclui abertura/fechamento de valas de irrigação e testes; não somar instalação novamente nos materiais.</x:v>
      </x:c>
      <x:c r="Q123" s="7" t="str">
        <x:v>ESP-P03, ESP-EST01</x:v>
      </x:c>
      <x:c r="R123" s="2"/>
      <x:c r="S123" s="2"/>
    </x:row>
    <x:row r="124" ht="65" customHeight="1">
      <x:c r="A124" s="2"/>
      <x:c r="B124" s="2"/>
      <x:c r="C124" s="7" t="str">
        <x:v>ESP-F16</x:v>
      </x:c>
      <x:c r="D124" s="7" t="str">
        <x:v>Futebol 11</x:v>
      </x:c>
      <x:c r="E124" s="7" t="str">
        <x:v>Base/abrigo técnico compacto e ligação elétrica da bomba</x:v>
      </x:c>
      <x:c r="F124" s="7" t="str">
        <x:v>M-ESP-F16</x:v>
      </x:c>
      <x:c r="G124" s="22" t="n">
        <x:f>Medidas!I138</x:f>
        <x:v>1</x:v>
      </x:c>
      <x:c r="H124" s="19" t="str">
        <x:v>conj</x:v>
      </x:c>
      <x:c r="I124" s="22" t="n">
        <x:f>CHOOSE(Premissas!$F$6,K124,L124,M124)</x:f>
        <x:v>4500</x:v>
      </x:c>
      <x:c r="J124" s="19" t="n">
        <x:f>IF(COUNT(G124,I124)=2,G124*I124,NA())</x:f>
        <x:v>4500</x:v>
      </x:c>
      <x:c r="K124" s="18" t="n">
        <x:v>2500</x:v>
      </x:c>
      <x:c r="L124" s="18" t="n">
        <x:v>4500</x:v>
      </x:c>
      <x:c r="M124" s="18" t="n">
        <x:v>7500</x:v>
      </x:c>
      <x:c r="N124" s="7"/>
      <x:c r="O124" s="7" t="str">
        <x:v>Custos civis excluídos do termo de referência da Dispensa 08/2026 de Corumbataí: provisão própria para base, abrigo, alimentação local e aterramento.</x:v>
      </x:c>
      <x:c r="P124" s="7" t="str">
        <x:v>Abrigo autônomo leve de 4 m² junto ao campo, dentro do anel de apoio; inclui base e ligação elétrica local. Não incluído nos 420 m² de apoios remanescentes do clube.</x:v>
      </x:c>
      <x:c r="Q124" s="7" t="str">
        <x:v>ESP-P03, ESP-EST01</x:v>
      </x:c>
      <x:c r="R124" s="2"/>
      <x:c r="S124" s="2"/>
    </x:row>
    <x:row r="125" ht="65" customHeight="1">
      <x:c r="A125" s="2"/>
      <x:c r="B125" s="2"/>
      <x:c r="C125" s="7" t="str">
        <x:v>ESP-F17</x:v>
      </x:c>
      <x:c r="D125" s="7" t="str">
        <x:v>Futebol 11</x:v>
      </x:c>
      <x:c r="E125" s="7" t="str">
        <x:v>Torres de iluminação18m com fundação e montagem</x:v>
      </x:c>
      <x:c r="F125" s="7" t="str">
        <x:v>M-ESP-F17</x:v>
      </x:c>
      <x:c r="G125" s="22" t="n">
        <x:f>Medidas!I139</x:f>
        <x:v>6</x:v>
      </x:c>
      <x:c r="H125" s="19" t="str">
        <x:v>un</x:v>
      </x:c>
      <x:c r="I125" s="22" t="n">
        <x:f>CHOOSE(Premissas!$F$6,K125,L125,M125)</x:f>
        <x:v>6000</x:v>
      </x:c>
      <x:c r="J125" s="19" t="n">
        <x:f>IF(COUNT(G125,I125)=2,G125*I125,NA())</x:f>
        <x:v>36000</x:v>
      </x:c>
      <x:c r="K125" s="18" t="n">
        <x:v>4000</x:v>
      </x:c>
      <x:c r="L125" s="18" t="n">
        <x:v>6000</x:v>
      </x:c>
      <x:c r="M125" s="18" t="n">
        <x:v>9500</x:v>
      </x:c>
      <x:c r="N125" s="7"/>
      <x:c r="O125" s="7" t="str">
        <x:v>Sem preço público de torre equivalente confirmado. Faixa própria para aço/fundação/guindaste; não usar poste urbano como equivalente.</x:v>
      </x:c>
      <x:c r="P125" s="7" t="str">
        <x:v>Somente torres e fundações; luminárias/cabos/quadros separados. Fotometria e geotecnia podem mudar número/altura.</x:v>
      </x:c>
      <x:c r="Q125" s="7" t="str">
        <x:v>ESP-EST01</x:v>
      </x:c>
      <x:c r="R125" s="2"/>
      <x:c r="S125" s="2"/>
    </x:row>
    <x:row r="126" ht="65" customHeight="1">
      <x:c r="A126" s="2"/>
      <x:c r="B126" s="2"/>
      <x:c r="C126" s="7" t="str">
        <x:v>ESP-F18</x:v>
      </x:c>
      <x:c r="D126" s="7" t="str">
        <x:v>Futebol 11</x:v>
      </x:c>
      <x:c r="E126" s="7" t="str">
        <x:v>Projetores LED esportivos1000W instalados</x:v>
      </x:c>
      <x:c r="F126" s="7" t="str">
        <x:v>M-ESP-F18</x:v>
      </x:c>
      <x:c r="G126" s="22" t="n">
        <x:f>Medidas!I140</x:f>
        <x:v>24</x:v>
      </x:c>
      <x:c r="H126" s="19" t="str">
        <x:v>un</x:v>
      </x:c>
      <x:c r="I126" s="22" t="n">
        <x:f>CHOOSE(Premissas!$F$6,K126,L126,M126)</x:f>
        <x:v>1250</x:v>
      </x:c>
      <x:c r="J126" s="19" t="n">
        <x:f>IF(COUNT(G126,I126)=2,G126*I126,NA())</x:f>
        <x:v>30000</x:v>
      </x:c>
      <x:c r="K126" s="18" t="n">
        <x:v>800</x:v>
      </x:c>
      <x:c r="L126" s="18" t="n">
        <x:v>1250</x:v>
      </x:c>
      <x:c r="M126" s="18" t="n">
        <x:v>1900</x:v>
      </x:c>
      <x:c r="N126" s="7"/>
      <x:c r="O126" s="7" t="str">
        <x:v>Faixa de provisão própria, sem cotação de luminária equivalente ou garantia de iluminância.</x:v>
      </x:c>
      <x:c r="P126" s="7" t="str">
        <x:v>Óptica, ofuscamento e nível de iluminância devem ser calculados. Meta conceitual200lux recreação/treino, sem broadcast/homologação.</x:v>
      </x:c>
      <x:c r="Q126" s="7" t="str">
        <x:v>ESP-EST01</x:v>
      </x:c>
      <x:c r="R126" s="2"/>
      <x:c r="S126" s="2"/>
    </x:row>
    <x:row r="127" ht="65" customHeight="1">
      <x:c r="A127" s="2"/>
      <x:c r="B127" s="2"/>
      <x:c r="C127" s="7" t="str">
        <x:v>ESP-F19</x:v>
      </x:c>
      <x:c r="D127" s="7" t="str">
        <x:v>Futebol 11</x:v>
      </x:c>
      <x:c r="E127" s="7" t="str">
        <x:v>Rede elétrica dedicada da iluminação</x:v>
      </x:c>
      <x:c r="F127" s="7" t="str">
        <x:v>M-ESP-F19</x:v>
      </x:c>
      <x:c r="G127" s="22" t="n">
        <x:f>Medidas!I141</x:f>
        <x:v>500</x:v>
      </x:c>
      <x:c r="H127" s="19" t="str">
        <x:v>m</x:v>
      </x:c>
      <x:c r="I127" s="22" t="n">
        <x:f>CHOOSE(Premissas!$F$6,K127,L127,M127)</x:f>
        <x:v>18</x:v>
      </x:c>
      <x:c r="J127" s="19" t="n">
        <x:f>IF(COUNT(G127,I127)=2,G127*I127,NA())</x:f>
        <x:v>9000</x:v>
      </x:c>
      <x:c r="K127" s="18" t="n">
        <x:v>10</x:v>
      </x:c>
      <x:c r="L127" s="18" t="n">
        <x:v>18</x:v>
      </x:c>
      <x:c r="M127" s="18" t="n">
        <x:v>28</x:v>
      </x:c>
      <x:c r="N127" s="7"/>
      <x:c r="O127" s="7" t="str">
        <x:v>Faixa própria de circuitos/eletrodutos/valas; seção a calcular.</x:v>
      </x:c>
      <x:c r="P127" s="7" t="str">
        <x:v>Rota mede circuito instalado, não m linear de cada condutor; alimentação geral R05 fora deste item.</x:v>
      </x:c>
      <x:c r="Q127" s="7" t="str">
        <x:v>ESP-EST01</x:v>
      </x:c>
      <x:c r="R127" s="2"/>
      <x:c r="S127" s="2"/>
    </x:row>
    <x:row r="128" ht="65" customHeight="1">
      <x:c r="A128" s="2"/>
      <x:c r="B128" s="2"/>
      <x:c r="C128" s="7" t="str">
        <x:v>ESP-F20</x:v>
      </x:c>
      <x:c r="D128" s="7" t="str">
        <x:v>Futebol 11</x:v>
      </x:c>
      <x:c r="E128" s="7" t="str">
        <x:v>Quadro/comando/proteções e aterramento iluminação</x:v>
      </x:c>
      <x:c r="F128" s="7" t="str">
        <x:v>M-ESP-F20</x:v>
      </x:c>
      <x:c r="G128" s="22" t="n">
        <x:f>Medidas!I142</x:f>
        <x:v>1</x:v>
      </x:c>
      <x:c r="H128" s="19" t="str">
        <x:v>conj</x:v>
      </x:c>
      <x:c r="I128" s="22" t="n">
        <x:f>CHOOSE(Premissas!$F$6,K128,L128,M128)</x:f>
        <x:v>5000</x:v>
      </x:c>
      <x:c r="J128" s="19" t="n">
        <x:f>IF(COUNT(G128,I128)=2,G128*I128,NA())</x:f>
        <x:v>5000</x:v>
      </x:c>
      <x:c r="K128" s="18" t="n">
        <x:v>3000</x:v>
      </x:c>
      <x:c r="L128" s="18" t="n">
        <x:v>5000</x:v>
      </x:c>
      <x:c r="M128" s="18" t="n">
        <x:v>8000</x:v>
      </x:c>
      <x:c r="N128" s="7"/>
      <x:c r="O128" s="7" t="str">
        <x:v>Provisão sem cotação; inclui comissionamento elétrico de instalação local.</x:v>
      </x:c>
      <x:c r="P128" s="7" t="str">
        <x:v> Exclui: </x:v>
      </x:c>
      <x:c r="Q128" s="7" t="str">
        <x:v>ESP-EST01</x:v>
      </x:c>
      <x:c r="R128" s="2"/>
      <x:c r="S128" s="2"/>
    </x:row>
    <x:row r="129" ht="65" customHeight="1">
      <x:c r="A129" s="2"/>
      <x:c r="B129" s="2"/>
      <x:c r="C129" s="7" t="str">
        <x:v>ESP-F21</x:v>
      </x:c>
      <x:c r="D129" s="7" t="str">
        <x:v>Futebol 11</x:v>
      </x:c>
      <x:c r="E129" s="7" t="str">
        <x:v>Alambrado3m com postes, sem portões</x:v>
      </x:c>
      <x:c r="F129" s="7" t="str">
        <x:v>M-ESP-F21</x:v>
      </x:c>
      <x:c r="G129" s="22" t="n">
        <x:f>Medidas!I143</x:f>
        <x:v>1134</x:v>
      </x:c>
      <x:c r="H129" s="19" t="str">
        <x:v>m²</x:v>
      </x:c>
      <x:c r="I129" s="22" t="n">
        <x:f>CHOOSE(Premissas!$F$6,K129,L129,M129)</x:f>
        <x:v>52</x:v>
      </x:c>
      <x:c r="J129" s="19" t="n">
        <x:f>IF(COUNT(G129,I129)=2,G129*I129,NA())</x:f>
        <x:v>58968</x:v>
      </x:c>
      <x:c r="K129" s="18" t="n">
        <x:v>38</x:v>
      </x:c>
      <x:c r="L129" s="18" t="n">
        <x:v>52</x:v>
      </x:c>
      <x:c r="M129" s="18" t="n">
        <x:v>72</x:v>
      </x:c>
      <x:c r="N129" s="7"/>
      <x:c r="O129" s="7" t="str">
        <x:v>BR estruturado241,10BRL/m²≈48,32USD/m²; faixa própria com fundações pontuais e proteção.</x:v>
      </x:c>
      <x:c r="P129" s="7" t="str">
        <x:v>Fora dos5m livres. Não inclui muro contínuo de arrimo.</x:v>
      </x:c>
      <x:c r="Q129" s="7" t="str">
        <x:v>ESP-P04, ESP-EST01</x:v>
      </x:c>
      <x:c r="R129" s="2"/>
      <x:c r="S129" s="2"/>
    </x:row>
    <x:row r="130" ht="65" customHeight="1">
      <x:c r="A130" s="2"/>
      <x:c r="B130" s="2"/>
      <x:c r="C130" s="7" t="str">
        <x:v>ESP-F22</x:v>
      </x:c>
      <x:c r="D130" s="7" t="str">
        <x:v>Futebol 11</x:v>
      </x:c>
      <x:c r="E130" s="7" t="str">
        <x:v>Redes altas atrás das metas, acréscimo de3m</x:v>
      </x:c>
      <x:c r="F130" s="7" t="str">
        <x:v>VP</x:v>
      </x:c>
      <x:c r="G130" s="22" t="n">
        <x:f>Medidas!I34</x:f>
        <x:v>468</x:v>
      </x:c>
      <x:c r="H130" s="19" t="str">
        <x:v>m²</x:v>
      </x:c>
      <x:c r="I130" s="22" t="n">
        <x:f>CHOOSE(Premissas!$F$6,K130,L130,M130)</x:f>
        <x:v>16</x:v>
      </x:c>
      <x:c r="J130" s="19" t="n">
        <x:f>IF(COUNT(G130,I130)=2,G130*I130,NA())</x:f>
        <x:v>7488</x:v>
      </x:c>
      <x:c r="K130" s="18" t="n">
        <x:v>10</x:v>
      </x:c>
      <x:c r="L130" s="18" t="n">
        <x:v>16</x:v>
      </x:c>
      <x:c r="M130" s="18" t="n">
        <x:v>25</x:v>
      </x:c>
      <x:c r="N130" s="7"/>
      <x:c r="O130" s="7" t="str">
        <x:v>Rede instaladaBR9,40USD/m² não inclui toda torre especial: faixa soma suporte alto, cabos e instalação por hipótese.</x:v>
      </x:c>
      <x:c r="P130" s="7" t="str">
        <x:v>Somente trecho acima do alambrado3m, sem cobrar duas vezes a mesma área.</x:v>
      </x:c>
      <x:c r="Q130" s="7" t="str">
        <x:v>ESP-P04, ESP-EST01</x:v>
      </x:c>
      <x:c r="R130" s="2"/>
      <x:c r="S130" s="2"/>
    </x:row>
    <x:row r="131" ht="65" customHeight="1">
      <x:c r="A131" s="2"/>
      <x:c r="B131" s="2"/>
      <x:c r="C131" s="7" t="str">
        <x:v>ESP-F23</x:v>
      </x:c>
      <x:c r="D131" s="7" t="str">
        <x:v>Futebol 11</x:v>
      </x:c>
      <x:c r="E131" s="7" t="str">
        <x:v>Portões de serviço/pedestres</x:v>
      </x:c>
      <x:c r="F131" s="7" t="str">
        <x:v>M-ESP-F23</x:v>
      </x:c>
      <x:c r="G131" s="22" t="n">
        <x:f>Medidas!I144</x:f>
        <x:v>24</x:v>
      </x:c>
      <x:c r="H131" s="19" t="str">
        <x:v>m²</x:v>
      </x:c>
      <x:c r="I131" s="22" t="n">
        <x:f>CHOOSE(Premissas!$F$6,K131,L131,M131)</x:f>
        <x:v>180</x:v>
      </x:c>
      <x:c r="J131" s="19" t="n">
        <x:f>IF(COUNT(G131,I131)=2,G131*I131,NA())</x:f>
        <x:v>4320</x:v>
      </x:c>
      <x:c r="K131" s="18" t="n">
        <x:v>130</x:v>
      </x:c>
      <x:c r="L131" s="18" t="n">
        <x:v>180</x:v>
      </x:c>
      <x:c r="M131" s="18" t="n">
        <x:v>250</x:v>
      </x:c>
      <x:c r="N131" s="7"/>
      <x:c r="O131" s="7" t="str">
        <x:v>BR portão770,55BRL/m²≈154,44USD/m²; faixa inclui ferragens/acabamento final.</x:v>
      </x:c>
      <x:c r="P131" s="7" t="str">
        <x:v> Exclui: </x:v>
      </x:c>
      <x:c r="Q131" s="7" t="str">
        <x:v>ESP-P04, ESP-EST01</x:v>
      </x:c>
      <x:c r="R131" s="2"/>
      <x:c r="S131" s="2"/>
    </x:row>
    <x:row r="132" ht="65" customHeight="1">
      <x:c r="A132" s="2"/>
      <x:c r="B132" s="2"/>
      <x:c r="C132" s="7" t="str">
        <x:v>ESP-F24</x:v>
      </x:c>
      <x:c r="D132" s="7" t="str">
        <x:v>Futebol 11</x:v>
      </x:c>
      <x:c r="E132" s="7" t="str">
        <x:v>Metas oficiais7,32×2,44m com redes e ancoragem</x:v>
      </x:c>
      <x:c r="F132" s="7" t="str">
        <x:v>M-ESP-F24</x:v>
      </x:c>
      <x:c r="G132" s="22" t="n">
        <x:f>Medidas!I145</x:f>
        <x:v>2</x:v>
      </x:c>
      <x:c r="H132" s="19" t="str">
        <x:v>un</x:v>
      </x:c>
      <x:c r="I132" s="22" t="n">
        <x:f>CHOOSE(Premissas!$F$6,K132,L132,M132)</x:f>
        <x:v>2000</x:v>
      </x:c>
      <x:c r="J132" s="19" t="n">
        <x:f>IF(COUNT(G132,I132)=2,G132*I132,NA())</x:f>
        <x:v>4000</x:v>
      </x:c>
      <x:c r="K132" s="18" t="n">
        <x:v>1200</x:v>
      </x:c>
      <x:c r="L132" s="18" t="n">
        <x:v>2000</x:v>
      </x:c>
      <x:c r="M132" s="18" t="n">
        <x:v>3500</x:v>
      </x:c>
      <x:c r="N132" s="7"/>
      <x:c r="O132" s="7" t="str">
        <x:v>Sem cotação do modelo oficial; faixa técnica para estrutura protegida, redes e ancoragem segura. Preço de trave de futsal foi rejeitado.</x:v>
      </x:c>
      <x:c r="P132" s="7" t="str">
        <x:v> Exclui: </x:v>
      </x:c>
      <x:c r="Q132" s="7" t="str">
        <x:v>ESP-D01, ESP-EST01</x:v>
      </x:c>
      <x:c r="R132" s="2"/>
      <x:c r="S132" s="2"/>
    </x:row>
    <x:row r="133" ht="65" customHeight="1">
      <x:c r="A133" s="2"/>
      <x:c r="B133" s="2"/>
      <x:c r="C133" s="7" t="str">
        <x:v>ESP-F25</x:v>
      </x:c>
      <x:c r="D133" s="7" t="str">
        <x:v>Futebol 11</x:v>
      </x:c>
      <x:c r="E133" s="7" t="str">
        <x:v>Bancos cobertos para reservas</x:v>
      </x:c>
      <x:c r="F133" s="7" t="str">
        <x:v>M-ESP-F25</x:v>
      </x:c>
      <x:c r="G133" s="22" t="n">
        <x:f>Medidas!I146</x:f>
        <x:v>2</x:v>
      </x:c>
      <x:c r="H133" s="19" t="str">
        <x:v>un</x:v>
      </x:c>
      <x:c r="I133" s="22" t="n">
        <x:f>CHOOSE(Premissas!$F$6,K133,L133,M133)</x:f>
        <x:v>4000</x:v>
      </x:c>
      <x:c r="J133" s="19" t="n">
        <x:f>IF(COUNT(G133,I133)=2,G133*I133,NA())</x:f>
        <x:v>8000</x:v>
      </x:c>
      <x:c r="K133" s="18" t="n">
        <x:v>2500</x:v>
      </x:c>
      <x:c r="L133" s="18" t="n">
        <x:v>4000</x:v>
      </x:c>
      <x:c r="M133" s="18" t="n">
        <x:v>6500</x:v>
      </x:c>
      <x:c r="N133" s="7"/>
      <x:c r="O133" s="7" t="str">
        <x:v>Provisão própria de estrutura/cobertura/assentos; sem cotação.</x:v>
      </x:c>
      <x:c r="P133" s="7" t="str">
        <x:v> Exclui: </x:v>
      </x:c>
      <x:c r="Q133" s="7" t="str">
        <x:v>ESP-EST01</x:v>
      </x:c>
      <x:c r="R133" s="2"/>
      <x:c r="S133" s="2"/>
    </x:row>
    <x:row r="134" ht="65" customHeight="1">
      <x:c r="A134" s="2"/>
      <x:c r="B134" s="2"/>
      <x:c r="C134" s="7" t="str">
        <x:v>ESP-F26</x:v>
      </x:c>
      <x:c r="D134" s="7" t="str">
        <x:v>Futebol 11</x:v>
      </x:c>
      <x:c r="E134" s="7" t="str">
        <x:v>Demarcação e bandeiras iniciais</x:v>
      </x:c>
      <x:c r="F134" s="7" t="str">
        <x:v>M-ESP-F26</x:v>
      </x:c>
      <x:c r="G134" s="22" t="n">
        <x:f>Medidas!I147</x:f>
        <x:v>1</x:v>
      </x:c>
      <x:c r="H134" s="19" t="str">
        <x:v>conj</x:v>
      </x:c>
      <x:c r="I134" s="22" t="n">
        <x:f>CHOOSE(Premissas!$F$6,K134,L134,M134)</x:f>
        <x:v>1400</x:v>
      </x:c>
      <x:c r="J134" s="19" t="n">
        <x:f>IF(COUNT(G134,I134)=2,G134*I134,NA())</x:f>
        <x:v>1400</x:v>
      </x:c>
      <x:c r="K134" s="18" t="n">
        <x:v>800</x:v>
      </x:c>
      <x:c r="L134" s="18" t="n">
        <x:v>1400</x:v>
      </x:c>
      <x:c r="M134" s="18" t="n">
        <x:v>2400</x:v>
      </x:c>
      <x:c r="N134" s="7"/>
      <x:c r="O134" s="7" t="str">
        <x:v>Provisão própria consumíveis/equipamento básico; sem fonte de preço validada.</x:v>
      </x:c>
      <x:c r="P134" s="7" t="str">
        <x:v> Exclui: </x:v>
      </x:c>
      <x:c r="Q134" s="7" t="str">
        <x:v>ESP-D01, ESP-EST01</x:v>
      </x:c>
      <x:c r="R134" s="2"/>
      <x:c r="S134" s="2"/>
    </x:row>
    <x:row r="135" ht="65" customHeight="1">
      <x:c r="A135" s="2"/>
      <x:c r="B135" s="2"/>
      <x:c r="C135" s="7" t="str">
        <x:v>ESP-F27</x:v>
      </x:c>
      <x:c r="D135" s="7" t="str">
        <x:v>Futebol 11</x:v>
      </x:c>
      <x:c r="E135" s="7" t="str">
        <x:v>Formação do gramado antes da entrega</x:v>
      </x:c>
      <x:c r="F135" s="7" t="str">
        <x:v>M-ESP-F27</x:v>
      </x:c>
      <x:c r="G135" s="22" t="n">
        <x:f>Medidas!I148</x:f>
        <x:v>3</x:v>
      </x:c>
      <x:c r="H135" s="19" t="str">
        <x:v>mês</x:v>
      </x:c>
      <x:c r="I135" s="22" t="n">
        <x:f>CHOOSE(Premissas!$F$6,K135,L135,M135)</x:f>
        <x:v>5500</x:v>
      </x:c>
      <x:c r="J135" s="19" t="n">
        <x:f>IF(COUNT(G135,I135)=2,G135*I135,NA())</x:f>
        <x:v>16500</x:v>
      </x:c>
      <x:c r="K135" s="18" t="n">
        <x:v>3500</x:v>
      </x:c>
      <x:c r="L135" s="18" t="n">
        <x:v>5500</x:v>
      </x:c>
      <x:c r="M135" s="18" t="n">
        <x:v>8500</x:v>
      </x:c>
      <x:c r="N135" s="7"/>
      <x:c r="O135" s="7" t="str">
        <x:v>Provisão equipe, cortes, adubação e água/energia inicial; sem cotação.</x:v>
      </x:c>
      <x:c r="P135" s="7" t="str">
        <x:v>Até entrega, não duplicar com OPEX dos12meses de operação iniciados após entrega.</x:v>
      </x:c>
      <x:c r="Q135" s="7" t="str">
        <x:v>ESP-EST01</x:v>
      </x:c>
      <x:c r="R135" s="2"/>
      <x:c r="S135" s="2"/>
    </x:row>
    <x:row r="136" ht="65" customHeight="1">
      <x:c r="A136" s="2"/>
      <x:c r="B136" s="2"/>
      <x:c r="C136" s="7" t="str">
        <x:v>ESP-T101</x:v>
      </x:c>
      <x:c r="D136" s="7" t="str">
        <x:v>Tênis 1</x:v>
      </x:c>
      <x:c r="E136" s="7" t="str">
        <x:v>Regularização fina do subleito</x:v>
      </x:c>
      <x:c r="F136" s="7" t="str">
        <x:v>T1</x:v>
      </x:c>
      <x:c r="G136" s="22" t="n">
        <x:f>Medidas!I31</x:f>
        <x:v>668.8652999999999</x:v>
      </x:c>
      <x:c r="H136" s="19" t="str">
        <x:v>m²</x:v>
      </x:c>
      <x:c r="I136" s="22" t="n">
        <x:f>CHOOSE(Premissas!$F$6,K136,L136,M136)</x:f>
        <x:v>1.4</x:v>
      </x:c>
      <x:c r="J136" s="19" t="n">
        <x:f>IF(COUNT(G136,I136)=2,G136*I136,NA())</x:f>
        <x:v>936.4114199999998</x:v>
      </x:c>
      <x:c r="K136" s="18" t="n">
        <x:v>0.8</x:v>
      </x:c>
      <x:c r="L136" s="18" t="n">
        <x:v>1.4</x:v>
      </x:c>
      <x:c r="M136" s="18" t="n">
        <x:v>2.4</x:v>
      </x:c>
      <x:c r="N136" s="7"/>
      <x:c r="O136" s="7" t="str">
        <x:v>Curitiba R$ 3,79/m² com BDI de 19,69% (direto R$ 3,17); cerca de US$ 0,76 convertido. Faixa adotada: hipótese local, sem cotação.</x:v>
      </x:c>
      <x:c r="P136" s="7" t="str">
        <x:v> Exclui: </x:v>
      </x:c>
      <x:c r="Q136" s="7" t="str">
        <x:v>ESP-P02, ESP-EST01</x:v>
      </x:c>
      <x:c r="R136" s="2"/>
      <x:c r="S136" s="2"/>
    </x:row>
    <x:row r="137" ht="65" customHeight="1">
      <x:c r="A137" s="2"/>
      <x:c r="B137" s="2"/>
      <x:c r="C137" s="7" t="str">
        <x:v>ESP-T102</x:v>
      </x:c>
      <x:c r="D137" s="7" t="str">
        <x:v>Tênis 1</x:v>
      </x:c>
      <x:c r="E137" s="7" t="str">
        <x:v>Sub-base granular30cm transportada/aplicada</x:v>
      </x:c>
      <x:c r="F137" s="7" t="str">
        <x:v>M-ESP-T102</x:v>
      </x:c>
      <x:c r="G137" s="22" t="n">
        <x:f>Medidas!I149</x:f>
        <x:v>200.6596</x:v>
      </x:c>
      <x:c r="H137" s="19" t="str">
        <x:v>m³</x:v>
      </x:c>
      <x:c r="I137" s="22" t="n">
        <x:f>CHOOSE(Premissas!$F$6,K137,L137,M137)</x:f>
        <x:v>46</x:v>
      </x:c>
      <x:c r="J137" s="19" t="n">
        <x:f>IF(COUNT(G137,I137)=2,G137*I137,NA())</x:f>
        <x:v>9230.3416</x:v>
      </x:c>
      <x:c r="K137" s="18" t="n">
        <x:v>35</x:v>
      </x:c>
      <x:c r="L137" s="18" t="n">
        <x:v>46</x:v>
      </x:c>
      <x:c r="M137" s="18" t="n">
        <x:v>65</x:v>
      </x:c>
      <x:c r="N137" s="7"/>
      <x:c r="O137" s="7" t="str">
        <x:v>Curitiba215,54BRL/m³≈43,20USD/m³; espessura depende solo, não regra ITF.</x:v>
      </x:c>
      <x:c r="P137" s="7" t="str">
        <x:v> Exclui: </x:v>
      </x:c>
      <x:c r="Q137" s="7" t="str">
        <x:v>ESP-P02, ESP-EST01</x:v>
      </x:c>
      <x:c r="R137" s="2"/>
      <x:c r="S137" s="2"/>
    </x:row>
    <x:row r="138" ht="65" customHeight="1">
      <x:c r="A138" s="2"/>
      <x:c r="B138" s="2"/>
      <x:c r="C138" s="7" t="str">
        <x:v>ESP-T103</x:v>
      </x:c>
      <x:c r="D138" s="7" t="str">
        <x:v>Tênis 1</x:v>
      </x:c>
      <x:c r="E138" s="7" t="str">
        <x:v>Base graduada10cm transportada/aplicada</x:v>
      </x:c>
      <x:c r="F138" s="7" t="str">
        <x:v>M-ESP-T103</x:v>
      </x:c>
      <x:c r="G138" s="22" t="n">
        <x:f>Medidas!I150</x:f>
        <x:v>66.8865</x:v>
      </x:c>
      <x:c r="H138" s="19" t="str">
        <x:v>m³</x:v>
      </x:c>
      <x:c r="I138" s="22" t="n">
        <x:f>CHOOSE(Premissas!$F$6,K138,L138,M138)</x:f>
        <x:v>48</x:v>
      </x:c>
      <x:c r="J138" s="19" t="n">
        <x:f>IF(COUNT(G138,I138)=2,G138*I138,NA())</x:f>
        <x:v>3210.5519999999997</x:v>
      </x:c>
      <x:c r="K138" s="18" t="n">
        <x:v>35</x:v>
      </x:c>
      <x:c r="L138" s="18" t="n">
        <x:v>48</x:v>
      </x:c>
      <x:c r="M138" s="18" t="n">
        <x:v>70</x:v>
      </x:c>
      <x:c r="N138" s="7"/>
      <x:c r="O138" s="7" t="str">
        <x:v>Curitiba152,05BRL/m³≈30,48USD exclui transporte/carga; nossa faixa acrescenta transporte/execução por hipótese.</x:v>
      </x:c>
      <x:c r="P138" s="7" t="str">
        <x:v> Exclui: </x:v>
      </x:c>
      <x:c r="Q138" s="7" t="str">
        <x:v>ESP-P02, ESP-EST01</x:v>
      </x:c>
      <x:c r="R138" s="2"/>
      <x:c r="S138" s="2"/>
    </x:row>
    <x:row r="139" ht="65" customHeight="1">
      <x:c r="A139" s="2"/>
      <x:c r="B139" s="2"/>
      <x:c r="C139" s="7" t="str">
        <x:v>ESP-T104</x:v>
      </x:c>
      <x:c r="D139" s="7" t="str">
        <x:v>Tênis 1</x:v>
      </x:c>
      <x:c r="E139" s="7" t="str">
        <x:v>Piso de concreto armado12cm</x:v>
      </x:c>
      <x:c r="F139" s="7" t="str">
        <x:v>T1</x:v>
      </x:c>
      <x:c r="G139" s="22" t="n">
        <x:f>Medidas!I31</x:f>
        <x:v>668.8652999999999</x:v>
      </x:c>
      <x:c r="H139" s="19" t="str">
        <x:v>m²</x:v>
      </x:c>
      <x:c r="I139" s="22" t="n">
        <x:f>CHOOSE(Premissas!$F$6,K139,L139,M139)</x:f>
        <x:v>42</x:v>
      </x:c>
      <x:c r="J139" s="19" t="n">
        <x:f>IF(COUNT(G139,I139)=2,G139*I139,NA())</x:f>
        <x:v>28092.342599999996</x:v>
      </x:c>
      <x:c r="K139" s="18" t="n">
        <x:v>32</x:v>
      </x:c>
      <x:c r="L139" s="18" t="n">
        <x:v>42</x:v>
      </x:c>
      <x:c r="M139" s="18" t="n">
        <x:v>58</x:v>
      </x:c>
      <x:c r="N139" s="7"/>
      <x:c r="O139" s="7" t="str">
        <x:v>Curitiba190,67BRL/m²≈38,22USD. Faixa própria FCK30/armadura; geotecnia definirá espessura/juntas.</x:v>
      </x:c>
      <x:c r="P139" s="7" t="str">
        <x:v> Exclui: </x:v>
      </x:c>
      <x:c r="Q139" s="7" t="str">
        <x:v>ESP-P02, ESP-EST01</x:v>
      </x:c>
      <x:c r="R139" s="2"/>
      <x:c r="S139" s="2"/>
    </x:row>
    <x:row r="140" ht="65" customHeight="1">
      <x:c r="A140" s="2"/>
      <x:c r="B140" s="2"/>
      <x:c r="C140" s="7" t="str">
        <x:v>ESP-T105</x:v>
      </x:c>
      <x:c r="D140" s="7" t="str">
        <x:v>Tênis 1</x:v>
      </x:c>
      <x:c r="E140" s="7" t="str">
        <x:v>Polimento, juntas e tratamento</x:v>
      </x:c>
      <x:c r="F140" s="7" t="str">
        <x:v>T1</x:v>
      </x:c>
      <x:c r="G140" s="22" t="n">
        <x:f>Medidas!I31</x:f>
        <x:v>668.8652999999999</x:v>
      </x:c>
      <x:c r="H140" s="19" t="str">
        <x:v>m²</x:v>
      </x:c>
      <x:c r="I140" s="22" t="n">
        <x:f>CHOOSE(Premissas!$F$6,K140,L140,M140)</x:f>
        <x:v>5</x:v>
      </x:c>
      <x:c r="J140" s="19" t="n">
        <x:f>IF(COUNT(G140,I140)=2,G140*I140,NA())</x:f>
        <x:v>3344.3264999999997</x:v>
      </x:c>
      <x:c r="K140" s="18" t="n">
        <x:v>3.5</x:v>
      </x:c>
      <x:c r="L140" s="18" t="n">
        <x:v>5</x:v>
      </x:c>
      <x:c r="M140" s="18" t="n">
        <x:v>7.5</x:v>
      </x:c>
      <x:c r="N140" s="7"/>
      <x:c r="O140" s="7" t="str">
        <x:v>Curitiba22,31BRL/m²≈4,47USD. Não somar acabamento equivalente em outro item.</x:v>
      </x:c>
      <x:c r="P140" s="7" t="str">
        <x:v> Exclui: </x:v>
      </x:c>
      <x:c r="Q140" s="7" t="str">
        <x:v>ESP-P02, ESP-EST01</x:v>
      </x:c>
      <x:c r="R140" s="2"/>
      <x:c r="S140" s="2"/>
    </x:row>
    <x:row r="141" ht="65" customHeight="1">
      <x:c r="A141" s="2"/>
      <x:c r="B141" s="2"/>
      <x:c r="C141" s="7" t="str">
        <x:v>ESP-T106</x:v>
      </x:c>
      <x:c r="D141" s="7" t="str">
        <x:v>Tênis 1</x:v>
      </x:c>
      <x:c r="E141" s="7" t="str">
        <x:v>Sistema de revestimento esportivo multicamada</x:v>
      </x:c>
      <x:c r="F141" s="7" t="str">
        <x:v>T1</x:v>
      </x:c>
      <x:c r="G141" s="22" t="n">
        <x:f>Medidas!I31</x:f>
        <x:v>668.8652999999999</x:v>
      </x:c>
      <x:c r="H141" s="19" t="str">
        <x:v>m²</x:v>
      </x:c>
      <x:c r="I141" s="22" t="n">
        <x:f>CHOOSE(Premissas!$F$6,K141,L141,M141)</x:f>
        <x:v>13</x:v>
      </x:c>
      <x:c r="J141" s="19" t="n">
        <x:f>IF(COUNT(G141,I141)=2,G141*I141,NA())</x:f>
        <x:v>8695.248899999999</x:v>
      </x:c>
      <x:c r="K141" s="18" t="n">
        <x:v>9</x:v>
      </x:c>
      <x:c r="L141" s="18" t="n">
        <x:v>13</x:v>
      </x:c>
      <x:c r="M141" s="18" t="n">
        <x:v>21</x:v>
      </x:c>
      <x:c r="N141" s="7"/>
      <x:c r="O141" s="7" t="str">
        <x:v>CuritibaPU54,26BRL/m²≈10,88USD; acrílico/PU final depende desempenho escolhido. Faixa própria, não cotação equivalente.</x:v>
      </x:c>
      <x:c r="P141" s="7" t="str">
        <x:v> Exclui: </x:v>
      </x:c>
      <x:c r="Q141" s="7" t="str">
        <x:v>ESP-P02, ESP-EST01</x:v>
      </x:c>
      <x:c r="R141" s="2"/>
      <x:c r="S141" s="2"/>
    </x:row>
    <x:row r="142" ht="65" customHeight="1">
      <x:c r="A142" s="2"/>
      <x:c r="B142" s="2"/>
      <x:c r="C142" s="7" t="str">
        <x:v>ESP-T107</x:v>
      </x:c>
      <x:c r="D142" s="7" t="str">
        <x:v>Tênis 1</x:v>
      </x:c>
      <x:c r="E142" s="7" t="str">
        <x:v>Pintura das linhas de tênis</x:v>
      </x:c>
      <x:c r="F142" s="7" t="str">
        <x:v>M-ESP-T107</x:v>
      </x:c>
      <x:c r="G142" s="22" t="n">
        <x:f>Medidas!I151</x:f>
        <x:v>146.48</x:v>
      </x:c>
      <x:c r="H142" s="19" t="str">
        <x:v>m</x:v>
      </x:c>
      <x:c r="I142" s="22" t="n">
        <x:f>CHOOSE(Premissas!$F$6,K142,L142,M142)</x:f>
        <x:v>4</x:v>
      </x:c>
      <x:c r="J142" s="19" t="n">
        <x:f>IF(COUNT(G142,I142)=2,G142*I142,NA())</x:f>
        <x:v>585.92</x:v>
      </x:c>
      <x:c r="K142" s="18" t="n">
        <x:v>3</x:v>
      </x:c>
      <x:c r="L142" s="18" t="n">
        <x:v>4</x:v>
      </x:c>
      <x:c r="M142" s="18" t="n">
        <x:v>6</x:v>
      </x:c>
      <x:c r="N142" s="7"/>
      <x:c r="O142" s="7" t="str">
        <x:v>Curitiba16,69BRL/m≈3,35USD; usa-se preço/m como referência, não o quantitativo158m de outra quadra.</x:v>
      </x:c>
      <x:c r="P142" s="7" t="str">
        <x:v> Exclui: </x:v>
      </x:c>
      <x:c r="Q142" s="7" t="str">
        <x:v>ESP-P02, ESP-D03, ESP-EST01</x:v>
      </x:c>
      <x:c r="R142" s="2"/>
      <x:c r="S142" s="2"/>
    </x:row>
    <x:row r="143" ht="65" customHeight="1">
      <x:c r="A143" s="2"/>
      <x:c r="B143" s="2"/>
      <x:c r="C143" s="7" t="str">
        <x:v>ESP-T108</x:v>
      </x:c>
      <x:c r="D143" s="7" t="str">
        <x:v>Tênis 1</x:v>
      </x:c>
      <x:c r="E143" s="7" t="str">
        <x:v>Drenagem superficial periférica</x:v>
      </x:c>
      <x:c r="F143" s="7" t="str">
        <x:v>M-ESP-T108</x:v>
      </x:c>
      <x:c r="G143" s="22" t="n">
        <x:f>Medidas!I152</x:f>
        <x:v>109.72</x:v>
      </x:c>
      <x:c r="H143" s="19" t="str">
        <x:v>m</x:v>
      </x:c>
      <x:c r="I143" s="22" t="n">
        <x:f>CHOOSE(Premissas!$F$6,K143,L143,M143)</x:f>
        <x:v>28</x:v>
      </x:c>
      <x:c r="J143" s="19" t="n">
        <x:f>IF(COUNT(G143,I143)=2,G143*I143,NA())</x:f>
        <x:v>3072.16</x:v>
      </x:c>
      <x:c r="K143" s="18" t="n">
        <x:v>18</x:v>
      </x:c>
      <x:c r="L143" s="18" t="n">
        <x:v>28</x:v>
      </x:c>
      <x:c r="M143" s="18" t="n">
        <x:v>42</x:v>
      </x:c>
      <x:c r="N143" s="7"/>
      <x:c r="O143" s="7" t="str">
        <x:v>Provisão canaleta/caimentos/ligação próxima, distinta da rede geral. Sem preço comparável exato.</x:v>
      </x:c>
      <x:c r="P143" s="7" t="str">
        <x:v> Exclui: </x:v>
      </x:c>
      <x:c r="Q143" s="7" t="str">
        <x:v>ESP-EST01</x:v>
      </x:c>
      <x:c r="R143" s="2"/>
      <x:c r="S143" s="2"/>
    </x:row>
    <x:row r="144" ht="65" customHeight="1">
      <x:c r="A144" s="2"/>
      <x:c r="B144" s="2"/>
      <x:c r="C144" s="7" t="str">
        <x:v>ESP-T109</x:v>
      </x:c>
      <x:c r="D144" s="7" t="str">
        <x:v>Tênis 1</x:v>
      </x:c>
      <x:c r="E144" s="7" t="str">
        <x:v>Alambrado3m com suportes, sem portão</x:v>
      </x:c>
      <x:c r="F144" s="7" t="str">
        <x:v>M-ESP-T109</x:v>
      </x:c>
      <x:c r="G144" s="22" t="n">
        <x:f>Medidas!I153</x:f>
        <x:v>323.16</x:v>
      </x:c>
      <x:c r="H144" s="19" t="str">
        <x:v>m²</x:v>
      </x:c>
      <x:c r="I144" s="22" t="n">
        <x:f>CHOOSE(Premissas!$F$6,K144,L144,M144)</x:f>
        <x:v>50</x:v>
      </x:c>
      <x:c r="J144" s="19" t="n">
        <x:f>IF(COUNT(G144,I144)=2,G144*I144,NA())</x:f>
        <x:v>16158.000000000002</x:v>
      </x:c>
      <x:c r="K144" s="18" t="n">
        <x:v>38</x:v>
      </x:c>
      <x:c r="L144" s="18" t="n">
        <x:v>50</x:v>
      </x:c>
      <x:c r="M144" s="18" t="n">
        <x:v>70</x:v>
      </x:c>
      <x:c r="N144" s="7"/>
      <x:c r="O144" s="7" t="str">
        <x:v>BR48,32–48,60USD/m² para estrutura equivalente parcial; faixa inclui proteção/fixação, sem mureta de arrimo.</x:v>
      </x:c>
      <x:c r="P144" s="7" t="str">
        <x:v> Exclui: </x:v>
      </x:c>
      <x:c r="Q144" s="7" t="str">
        <x:v>ESP-P02, ESP-P04, ESP-EST01</x:v>
      </x:c>
      <x:c r="R144" s="2"/>
      <x:c r="S144" s="2"/>
    </x:row>
    <x:row r="145" ht="65" customHeight="1">
      <x:c r="A145" s="2"/>
      <x:c r="B145" s="2"/>
      <x:c r="C145" s="7" t="str">
        <x:v>ESP-T110</x:v>
      </x:c>
      <x:c r="D145" s="7" t="str">
        <x:v>Tênis 1</x:v>
      </x:c>
      <x:c r="E145" s="7" t="str">
        <x:v>Portão2×3m</x:v>
      </x:c>
      <x:c r="F145" s="7" t="str">
        <x:v>M-ESP-T110</x:v>
      </x:c>
      <x:c r="G145" s="22" t="n">
        <x:f>Medidas!I154</x:f>
        <x:v>6</x:v>
      </x:c>
      <x:c r="H145" s="19" t="str">
        <x:v>m²</x:v>
      </x:c>
      <x:c r="I145" s="22" t="n">
        <x:f>CHOOSE(Premissas!$F$6,K145,L145,M145)</x:f>
        <x:v>180</x:v>
      </x:c>
      <x:c r="J145" s="19" t="n">
        <x:f>IF(COUNT(G145,I145)=2,G145*I145,NA())</x:f>
        <x:v>1080</x:v>
      </x:c>
      <x:c r="K145" s="18" t="n">
        <x:v>130</x:v>
      </x:c>
      <x:c r="L145" s="18" t="n">
        <x:v>180</x:v>
      </x:c>
      <x:c r="M145" s="18" t="n">
        <x:v>250</x:v>
      </x:c>
      <x:c r="N145" s="7"/>
      <x:c r="O145" s="7" t="str">
        <x:v>BR154,44USD/m² sem alguns acabamentos; faixa própria final.</x:v>
      </x:c>
      <x:c r="P145" s="7" t="str">
        <x:v> Exclui: </x:v>
      </x:c>
      <x:c r="Q145" s="7" t="str">
        <x:v>ESP-P04, ESP-EST01</x:v>
      </x:c>
      <x:c r="R145" s="2"/>
      <x:c r="S145" s="2"/>
    </x:row>
    <x:row r="146" ht="65" customHeight="1">
      <x:c r="A146" s="2"/>
      <x:c r="B146" s="2"/>
      <x:c r="C146" s="7" t="str">
        <x:v>ESP-T111</x:v>
      </x:c>
      <x:c r="D146" s="7" t="str">
        <x:v>Tênis 1</x:v>
      </x:c>
      <x:c r="E146" s="7" t="str">
        <x:v>Postes e rede esportiva de tênis</x:v>
      </x:c>
      <x:c r="F146" s="7" t="str">
        <x:v>M-ESP-T111</x:v>
      </x:c>
      <x:c r="G146" s="22" t="n">
        <x:f>Medidas!I155</x:f>
        <x:v>1</x:v>
      </x:c>
      <x:c r="H146" s="19" t="str">
        <x:v>conj</x:v>
      </x:c>
      <x:c r="I146" s="22" t="n">
        <x:f>CHOOSE(Premissas!$F$6,K146,L146,M146)</x:f>
        <x:v>600</x:v>
      </x:c>
      <x:c r="J146" s="19" t="n">
        <x:f>IF(COUNT(G146,I146)=2,G146*I146,NA())</x:f>
        <x:v>600</x:v>
      </x:c>
      <x:c r="K146" s="18" t="n">
        <x:v>350</x:v>
      </x:c>
      <x:c r="L146" s="18" t="n">
        <x:v>600</x:v>
      </x:c>
      <x:c r="M146" s="18" t="n">
        <x:v>1000</x:v>
      </x:c>
      <x:c r="N146" s="7"/>
      <x:c r="O146" s="7" t="str">
        <x:v>Curitiba641,01+740,85BRL≈276,97USD para itens; provisão superior inclui instalação e especificação final.</x:v>
      </x:c>
      <x:c r="P146" s="7" t="str">
        <x:v> Exclui: </x:v>
      </x:c>
      <x:c r="Q146" s="7" t="str">
        <x:v>ESP-P02, ESP-EST01</x:v>
      </x:c>
      <x:c r="R146" s="2"/>
      <x:c r="S146" s="2"/>
    </x:row>
    <x:row r="147" ht="65" customHeight="1">
      <x:c r="A147" s="2"/>
      <x:c r="B147" s="2"/>
      <x:c r="C147" s="7" t="str">
        <x:v>ESP-T112</x:v>
      </x:c>
      <x:c r="D147" s="7" t="str">
        <x:v>Tênis 1</x:v>
      </x:c>
      <x:c r="E147" s="7" t="str">
        <x:v>Postes8m com fundação para iluminação</x:v>
      </x:c>
      <x:c r="F147" s="7" t="str">
        <x:v>M-ESP-T112</x:v>
      </x:c>
      <x:c r="G147" s="22" t="n">
        <x:f>Medidas!I156</x:f>
        <x:v>4</x:v>
      </x:c>
      <x:c r="H147" s="19" t="str">
        <x:v>un</x:v>
      </x:c>
      <x:c r="I147" s="22" t="n">
        <x:f>CHOOSE(Premissas!$F$6,K147,L147,M147)</x:f>
        <x:v>1800</x:v>
      </x:c>
      <x:c r="J147" s="19" t="n">
        <x:f>IF(COUNT(G147,I147)=2,G147*I147,NA())</x:f>
        <x:v>7200</x:v>
      </x:c>
      <x:c r="K147" s="18" t="n">
        <x:v>1200</x:v>
      </x:c>
      <x:c r="L147" s="18" t="n">
        <x:v>1800</x:v>
      </x:c>
      <x:c r="M147" s="18" t="n">
        <x:v>2800</x:v>
      </x:c>
      <x:c r="N147" s="7"/>
      <x:c r="O147" s="7" t="str">
        <x:v>Sem referência equivalente validada; hipótese separada das luminárias.</x:v>
      </x:c>
      <x:c r="P147" s="7" t="str">
        <x:v> Exclui: </x:v>
      </x:c>
      <x:c r="Q147" s="7" t="str">
        <x:v>ESP-EST01</x:v>
      </x:c>
      <x:c r="R147" s="2"/>
      <x:c r="S147" s="2"/>
    </x:row>
    <x:row r="148" ht="65" customHeight="1">
      <x:c r="A148" s="2"/>
      <x:c r="B148" s="2"/>
      <x:c r="C148" s="7" t="str">
        <x:v>ESP-T113</x:v>
      </x:c>
      <x:c r="D148" s="7" t="str">
        <x:v>Tênis 1</x:v>
      </x:c>
      <x:c r="E148" s="7" t="str">
        <x:v>Luminárias LED esportivas400W</x:v>
      </x:c>
      <x:c r="F148" s="7" t="str">
        <x:v>M-ESP-T113</x:v>
      </x:c>
      <x:c r="G148" s="22" t="n">
        <x:f>Medidas!I157</x:f>
        <x:v>8</x:v>
      </x:c>
      <x:c r="H148" s="19" t="str">
        <x:v>un</x:v>
      </x:c>
      <x:c r="I148" s="22" t="n">
        <x:f>CHOOSE(Premissas!$F$6,K148,L148,M148)</x:f>
        <x:v>550</x:v>
      </x:c>
      <x:c r="J148" s="19" t="n">
        <x:f>IF(COUNT(G148,I148)=2,G148*I148,NA())</x:f>
        <x:v>4400</x:v>
      </x:c>
      <x:c r="K148" s="18" t="n">
        <x:v>350</x:v>
      </x:c>
      <x:c r="L148" s="18" t="n">
        <x:v>550</x:v>
      </x:c>
      <x:c r="M148" s="18" t="n">
        <x:v>900</x:v>
      </x:c>
      <x:c r="N148" s="7"/>
      <x:c r="O148" s="7" t="str">
        <x:v>Faixa própria fornecimento/montagem; número/altura não garante lux. Meta conceitual300lux, a calcular.</x:v>
      </x:c>
      <x:c r="P148" s="7" t="str">
        <x:v> Exclui: </x:v>
      </x:c>
      <x:c r="Q148" s="7" t="str">
        <x:v>ESP-EST01</x:v>
      </x:c>
      <x:c r="R148" s="2"/>
      <x:c r="S148" s="2"/>
    </x:row>
    <x:row r="149" ht="65" customHeight="1">
      <x:c r="A149" s="2"/>
      <x:c r="B149" s="2"/>
      <x:c r="C149" s="7" t="str">
        <x:v>ESP-T114</x:v>
      </x:c>
      <x:c r="D149" s="7" t="str">
        <x:v>Tênis 1</x:v>
      </x:c>
      <x:c r="E149" s="7" t="str">
        <x:v>Circuitos de iluminação e quadro local</x:v>
      </x:c>
      <x:c r="F149" s="7" t="str">
        <x:v>M-ESP-T114</x:v>
      </x:c>
      <x:c r="G149" s="22" t="n">
        <x:f>Medidas!I158</x:f>
        <x:v>1</x:v>
      </x:c>
      <x:c r="H149" s="19" t="str">
        <x:v>conj</x:v>
      </x:c>
      <x:c r="I149" s="22" t="n">
        <x:f>CHOOSE(Premissas!$F$6,K149,L149,M149)</x:f>
        <x:v>4200</x:v>
      </x:c>
      <x:c r="J149" s="19" t="n">
        <x:f>IF(COUNT(G149,I149)=2,G149*I149,NA())</x:f>
        <x:v>4200</x:v>
      </x:c>
      <x:c r="K149" s="18" t="n">
        <x:v>2500</x:v>
      </x:c>
      <x:c r="L149" s="18" t="n">
        <x:v>4200</x:v>
      </x:c>
      <x:c r="M149" s="18" t="n">
        <x:v>7000</x:v>
      </x:c>
      <x:c r="N149" s="7"/>
      <x:c r="O149" s="7" t="str">
        <x:v>Faixa própria equipamentos/valas/aterramento/comando; R05 entrega alimentação no conjunto.</x:v>
      </x:c>
      <x:c r="P149" s="7" t="str">
        <x:v> Exclui: </x:v>
      </x:c>
      <x:c r="Q149" s="7" t="str">
        <x:v>ESP-EST01</x:v>
      </x:c>
      <x:c r="R149" s="2"/>
      <x:c r="S149" s="2"/>
    </x:row>
    <x:row r="150" ht="65" customHeight="1">
      <x:c r="A150" s="2"/>
      <x:c r="B150" s="2"/>
      <x:c r="C150" s="7" t="str">
        <x:v>ESP-T115</x:v>
      </x:c>
      <x:c r="D150" s="7" t="str">
        <x:v>Tênis 1</x:v>
      </x:c>
      <x:c r="E150" s="7" t="str">
        <x:v>Bancos e lixeiras do recinto</x:v>
      </x:c>
      <x:c r="F150" s="7" t="str">
        <x:v>M-ESP-T115</x:v>
      </x:c>
      <x:c r="G150" s="22" t="n">
        <x:f>Medidas!I159</x:f>
        <x:v>1</x:v>
      </x:c>
      <x:c r="H150" s="19" t="str">
        <x:v>conj</x:v>
      </x:c>
      <x:c r="I150" s="22" t="n">
        <x:f>CHOOSE(Premissas!$F$6,K150,L150,M150)</x:f>
        <x:v>850</x:v>
      </x:c>
      <x:c r="J150" s="19" t="n">
        <x:f>IF(COUNT(G150,I150)=2,G150*I150,NA())</x:f>
        <x:v>850</x:v>
      </x:c>
      <x:c r="K150" s="18" t="n">
        <x:v>500</x:v>
      </x:c>
      <x:c r="L150" s="18" t="n">
        <x:v>850</x:v>
      </x:c>
      <x:c r="M150" s="18" t="n">
        <x:v>1400</x:v>
      </x:c>
      <x:c r="N150" s="7"/>
      <x:c r="O150" s="7" t="str">
        <x:v>Banco Curitiba580,34BRL/un≈116,32USD é básico; faixa inclui mobiliário protegido e instalação.</x:v>
      </x:c>
      <x:c r="P150" s="7" t="str">
        <x:v> Exclui: </x:v>
      </x:c>
      <x:c r="Q150" s="7" t="str">
        <x:v>ESP-P02, ESP-EST01</x:v>
      </x:c>
      <x:c r="R150" s="2"/>
      <x:c r="S150" s="2"/>
    </x:row>
    <x:row r="151" ht="65" customHeight="1">
      <x:c r="A151" s="2"/>
      <x:c r="B151" s="2"/>
      <x:c r="C151" s="7" t="str">
        <x:v>ESP-T201</x:v>
      </x:c>
      <x:c r="D151" s="7" t="str">
        <x:v>Tênis 2</x:v>
      </x:c>
      <x:c r="E151" s="7" t="str">
        <x:v>Regularização fina do subleito</x:v>
      </x:c>
      <x:c r="F151" s="7" t="str">
        <x:v>T1</x:v>
      </x:c>
      <x:c r="G151" s="22" t="n">
        <x:f>Medidas!I31</x:f>
        <x:v>668.8652999999999</x:v>
      </x:c>
      <x:c r="H151" s="19" t="str">
        <x:v>m²</x:v>
      </x:c>
      <x:c r="I151" s="22" t="n">
        <x:f>CHOOSE(Premissas!$F$6,K151,L151,M151)</x:f>
        <x:v>1.4</x:v>
      </x:c>
      <x:c r="J151" s="19" t="n">
        <x:f>IF(COUNT(G151,I151)=2,G151*I151,NA())</x:f>
        <x:v>936.4114199999998</x:v>
      </x:c>
      <x:c r="K151" s="18" t="n">
        <x:v>0.8</x:v>
      </x:c>
      <x:c r="L151" s="18" t="n">
        <x:v>1.4</x:v>
      </x:c>
      <x:c r="M151" s="18" t="n">
        <x:v>2.4</x:v>
      </x:c>
      <x:c r="N151" s="7"/>
      <x:c r="O151" s="7" t="str">
        <x:v>Curitiba R$ 3,79/m² com BDI de 19,69% (direto R$ 3,17); cerca de US$ 0,76 convertido. Faixa adotada: hipótese local, sem cotação.</x:v>
      </x:c>
      <x:c r="P151" s="7" t="str">
        <x:v> Exclui: </x:v>
      </x:c>
      <x:c r="Q151" s="7" t="str">
        <x:v>ESP-P02, ESP-EST01</x:v>
      </x:c>
      <x:c r="R151" s="2"/>
      <x:c r="S151" s="2"/>
    </x:row>
    <x:row r="152" ht="65" customHeight="1">
      <x:c r="A152" s="2"/>
      <x:c r="B152" s="2"/>
      <x:c r="C152" s="7" t="str">
        <x:v>ESP-T202</x:v>
      </x:c>
      <x:c r="D152" s="7" t="str">
        <x:v>Tênis 2</x:v>
      </x:c>
      <x:c r="E152" s="7" t="str">
        <x:v>Sub-base granular30cm transportada/aplicada</x:v>
      </x:c>
      <x:c r="F152" s="7" t="str">
        <x:v>M-ESP-T202</x:v>
      </x:c>
      <x:c r="G152" s="22" t="n">
        <x:f>Medidas!I160</x:f>
        <x:v>200.6596</x:v>
      </x:c>
      <x:c r="H152" s="19" t="str">
        <x:v>m³</x:v>
      </x:c>
      <x:c r="I152" s="22" t="n">
        <x:f>CHOOSE(Premissas!$F$6,K152,L152,M152)</x:f>
        <x:v>46</x:v>
      </x:c>
      <x:c r="J152" s="19" t="n">
        <x:f>IF(COUNT(G152,I152)=2,G152*I152,NA())</x:f>
        <x:v>9230.3416</x:v>
      </x:c>
      <x:c r="K152" s="18" t="n">
        <x:v>35</x:v>
      </x:c>
      <x:c r="L152" s="18" t="n">
        <x:v>46</x:v>
      </x:c>
      <x:c r="M152" s="18" t="n">
        <x:v>65</x:v>
      </x:c>
      <x:c r="N152" s="7"/>
      <x:c r="O152" s="7" t="str">
        <x:v>Curitiba215,54BRL/m³≈43,20USD/m³; espessura depende solo, não regra ITF.</x:v>
      </x:c>
      <x:c r="P152" s="7" t="str">
        <x:v> Exclui: </x:v>
      </x:c>
      <x:c r="Q152" s="7" t="str">
        <x:v>ESP-P02, ESP-EST01</x:v>
      </x:c>
      <x:c r="R152" s="2"/>
      <x:c r="S152" s="2"/>
    </x:row>
    <x:row r="153" ht="65" customHeight="1">
      <x:c r="A153" s="2"/>
      <x:c r="B153" s="2"/>
      <x:c r="C153" s="7" t="str">
        <x:v>ESP-T203</x:v>
      </x:c>
      <x:c r="D153" s="7" t="str">
        <x:v>Tênis 2</x:v>
      </x:c>
      <x:c r="E153" s="7" t="str">
        <x:v>Base graduada10cm transportada/aplicada</x:v>
      </x:c>
      <x:c r="F153" s="7" t="str">
        <x:v>M-ESP-T203</x:v>
      </x:c>
      <x:c r="G153" s="22" t="n">
        <x:f>Medidas!I161</x:f>
        <x:v>66.8865</x:v>
      </x:c>
      <x:c r="H153" s="19" t="str">
        <x:v>m³</x:v>
      </x:c>
      <x:c r="I153" s="22" t="n">
        <x:f>CHOOSE(Premissas!$F$6,K153,L153,M153)</x:f>
        <x:v>48</x:v>
      </x:c>
      <x:c r="J153" s="19" t="n">
        <x:f>IF(COUNT(G153,I153)=2,G153*I153,NA())</x:f>
        <x:v>3210.5519999999997</x:v>
      </x:c>
      <x:c r="K153" s="18" t="n">
        <x:v>35</x:v>
      </x:c>
      <x:c r="L153" s="18" t="n">
        <x:v>48</x:v>
      </x:c>
      <x:c r="M153" s="18" t="n">
        <x:v>70</x:v>
      </x:c>
      <x:c r="N153" s="7"/>
      <x:c r="O153" s="7" t="str">
        <x:v>Curitiba152,05BRL/m³≈30,48USD exclui transporte/carga; nossa faixa acrescenta transporte/execução por hipótese.</x:v>
      </x:c>
      <x:c r="P153" s="7" t="str">
        <x:v> Exclui: </x:v>
      </x:c>
      <x:c r="Q153" s="7" t="str">
        <x:v>ESP-P02, ESP-EST01</x:v>
      </x:c>
      <x:c r="R153" s="2"/>
      <x:c r="S153" s="2"/>
    </x:row>
    <x:row r="154" ht="65" customHeight="1">
      <x:c r="A154" s="2"/>
      <x:c r="B154" s="2"/>
      <x:c r="C154" s="7" t="str">
        <x:v>ESP-T204</x:v>
      </x:c>
      <x:c r="D154" s="7" t="str">
        <x:v>Tênis 2</x:v>
      </x:c>
      <x:c r="E154" s="7" t="str">
        <x:v>Piso de concreto armado12cm</x:v>
      </x:c>
      <x:c r="F154" s="7" t="str">
        <x:v>T1</x:v>
      </x:c>
      <x:c r="G154" s="22" t="n">
        <x:f>Medidas!I31</x:f>
        <x:v>668.8652999999999</x:v>
      </x:c>
      <x:c r="H154" s="19" t="str">
        <x:v>m²</x:v>
      </x:c>
      <x:c r="I154" s="22" t="n">
        <x:f>CHOOSE(Premissas!$F$6,K154,L154,M154)</x:f>
        <x:v>42</x:v>
      </x:c>
      <x:c r="J154" s="19" t="n">
        <x:f>IF(COUNT(G154,I154)=2,G154*I154,NA())</x:f>
        <x:v>28092.342599999996</x:v>
      </x:c>
      <x:c r="K154" s="18" t="n">
        <x:v>32</x:v>
      </x:c>
      <x:c r="L154" s="18" t="n">
        <x:v>42</x:v>
      </x:c>
      <x:c r="M154" s="18" t="n">
        <x:v>58</x:v>
      </x:c>
      <x:c r="N154" s="7"/>
      <x:c r="O154" s="7" t="str">
        <x:v>Curitiba190,67BRL/m²≈38,22USD. Faixa própria FCK30/armadura; geotecnia definirá espessura/juntas.</x:v>
      </x:c>
      <x:c r="P154" s="7" t="str">
        <x:v> Exclui: </x:v>
      </x:c>
      <x:c r="Q154" s="7" t="str">
        <x:v>ESP-P02, ESP-EST01</x:v>
      </x:c>
      <x:c r="R154" s="2"/>
      <x:c r="S154" s="2"/>
    </x:row>
    <x:row r="155" ht="65" customHeight="1">
      <x:c r="A155" s="2"/>
      <x:c r="B155" s="2"/>
      <x:c r="C155" s="7" t="str">
        <x:v>ESP-T205</x:v>
      </x:c>
      <x:c r="D155" s="7" t="str">
        <x:v>Tênis 2</x:v>
      </x:c>
      <x:c r="E155" s="7" t="str">
        <x:v>Polimento, juntas e tratamento</x:v>
      </x:c>
      <x:c r="F155" s="7" t="str">
        <x:v>T1</x:v>
      </x:c>
      <x:c r="G155" s="22" t="n">
        <x:f>Medidas!I31</x:f>
        <x:v>668.8652999999999</x:v>
      </x:c>
      <x:c r="H155" s="19" t="str">
        <x:v>m²</x:v>
      </x:c>
      <x:c r="I155" s="22" t="n">
        <x:f>CHOOSE(Premissas!$F$6,K155,L155,M155)</x:f>
        <x:v>5</x:v>
      </x:c>
      <x:c r="J155" s="19" t="n">
        <x:f>IF(COUNT(G155,I155)=2,G155*I155,NA())</x:f>
        <x:v>3344.3264999999997</x:v>
      </x:c>
      <x:c r="K155" s="18" t="n">
        <x:v>3.5</x:v>
      </x:c>
      <x:c r="L155" s="18" t="n">
        <x:v>5</x:v>
      </x:c>
      <x:c r="M155" s="18" t="n">
        <x:v>7.5</x:v>
      </x:c>
      <x:c r="N155" s="7"/>
      <x:c r="O155" s="7" t="str">
        <x:v>Curitiba22,31BRL/m²≈4,47USD. Não somar acabamento equivalente em outro item.</x:v>
      </x:c>
      <x:c r="P155" s="7" t="str">
        <x:v> Exclui: </x:v>
      </x:c>
      <x:c r="Q155" s="7" t="str">
        <x:v>ESP-P02, ESP-EST01</x:v>
      </x:c>
      <x:c r="R155" s="2"/>
      <x:c r="S155" s="2"/>
    </x:row>
    <x:row r="156" ht="65" customHeight="1">
      <x:c r="A156" s="2"/>
      <x:c r="B156" s="2"/>
      <x:c r="C156" s="7" t="str">
        <x:v>ESP-T206</x:v>
      </x:c>
      <x:c r="D156" s="7" t="str">
        <x:v>Tênis 2</x:v>
      </x:c>
      <x:c r="E156" s="7" t="str">
        <x:v>Sistema de revestimento esportivo multicamada</x:v>
      </x:c>
      <x:c r="F156" s="7" t="str">
        <x:v>T1</x:v>
      </x:c>
      <x:c r="G156" s="22" t="n">
        <x:f>Medidas!I31</x:f>
        <x:v>668.8652999999999</x:v>
      </x:c>
      <x:c r="H156" s="19" t="str">
        <x:v>m²</x:v>
      </x:c>
      <x:c r="I156" s="22" t="n">
        <x:f>CHOOSE(Premissas!$F$6,K156,L156,M156)</x:f>
        <x:v>13</x:v>
      </x:c>
      <x:c r="J156" s="19" t="n">
        <x:f>IF(COUNT(G156,I156)=2,G156*I156,NA())</x:f>
        <x:v>8695.248899999999</x:v>
      </x:c>
      <x:c r="K156" s="18" t="n">
        <x:v>9</x:v>
      </x:c>
      <x:c r="L156" s="18" t="n">
        <x:v>13</x:v>
      </x:c>
      <x:c r="M156" s="18" t="n">
        <x:v>21</x:v>
      </x:c>
      <x:c r="N156" s="7"/>
      <x:c r="O156" s="7" t="str">
        <x:v>CuritibaPU54,26BRL/m²≈10,88USD; acrílico/PU final depende desempenho escolhido. Faixa própria, não cotação equivalente.</x:v>
      </x:c>
      <x:c r="P156" s="7" t="str">
        <x:v> Exclui: </x:v>
      </x:c>
      <x:c r="Q156" s="7" t="str">
        <x:v>ESP-P02, ESP-EST01</x:v>
      </x:c>
      <x:c r="R156" s="2"/>
      <x:c r="S156" s="2"/>
    </x:row>
    <x:row r="157" ht="65" customHeight="1">
      <x:c r="A157" s="2"/>
      <x:c r="B157" s="2"/>
      <x:c r="C157" s="7" t="str">
        <x:v>ESP-T207</x:v>
      </x:c>
      <x:c r="D157" s="7" t="str">
        <x:v>Tênis 2</x:v>
      </x:c>
      <x:c r="E157" s="7" t="str">
        <x:v>Pintura das linhas de tênis</x:v>
      </x:c>
      <x:c r="F157" s="7" t="str">
        <x:v>M-ESP-T207</x:v>
      </x:c>
      <x:c r="G157" s="22" t="n">
        <x:f>Medidas!I162</x:f>
        <x:v>146.48</x:v>
      </x:c>
      <x:c r="H157" s="19" t="str">
        <x:v>m</x:v>
      </x:c>
      <x:c r="I157" s="22" t="n">
        <x:f>CHOOSE(Premissas!$F$6,K157,L157,M157)</x:f>
        <x:v>4</x:v>
      </x:c>
      <x:c r="J157" s="19" t="n">
        <x:f>IF(COUNT(G157,I157)=2,G157*I157,NA())</x:f>
        <x:v>585.92</x:v>
      </x:c>
      <x:c r="K157" s="18" t="n">
        <x:v>3</x:v>
      </x:c>
      <x:c r="L157" s="18" t="n">
        <x:v>4</x:v>
      </x:c>
      <x:c r="M157" s="18" t="n">
        <x:v>6</x:v>
      </x:c>
      <x:c r="N157" s="7"/>
      <x:c r="O157" s="7" t="str">
        <x:v>Curitiba16,69BRL/m≈3,35USD; usa-se preço/m como referência, não o quantitativo158m de outra quadra.</x:v>
      </x:c>
      <x:c r="P157" s="7" t="str">
        <x:v> Exclui: </x:v>
      </x:c>
      <x:c r="Q157" s="7" t="str">
        <x:v>ESP-P02, ESP-D03, ESP-EST01</x:v>
      </x:c>
      <x:c r="R157" s="2"/>
      <x:c r="S157" s="2"/>
    </x:row>
    <x:row r="158" ht="65" customHeight="1">
      <x:c r="A158" s="2"/>
      <x:c r="B158" s="2"/>
      <x:c r="C158" s="7" t="str">
        <x:v>ESP-T208</x:v>
      </x:c>
      <x:c r="D158" s="7" t="str">
        <x:v>Tênis 2</x:v>
      </x:c>
      <x:c r="E158" s="7" t="str">
        <x:v>Drenagem superficial periférica</x:v>
      </x:c>
      <x:c r="F158" s="7" t="str">
        <x:v>M-ESP-T208</x:v>
      </x:c>
      <x:c r="G158" s="22" t="n">
        <x:f>Medidas!I163</x:f>
        <x:v>109.72</x:v>
      </x:c>
      <x:c r="H158" s="19" t="str">
        <x:v>m</x:v>
      </x:c>
      <x:c r="I158" s="22" t="n">
        <x:f>CHOOSE(Premissas!$F$6,K158,L158,M158)</x:f>
        <x:v>28</x:v>
      </x:c>
      <x:c r="J158" s="19" t="n">
        <x:f>IF(COUNT(G158,I158)=2,G158*I158,NA())</x:f>
        <x:v>3072.16</x:v>
      </x:c>
      <x:c r="K158" s="18" t="n">
        <x:v>18</x:v>
      </x:c>
      <x:c r="L158" s="18" t="n">
        <x:v>28</x:v>
      </x:c>
      <x:c r="M158" s="18" t="n">
        <x:v>42</x:v>
      </x:c>
      <x:c r="N158" s="7"/>
      <x:c r="O158" s="7" t="str">
        <x:v>Provisão canaleta/caimentos/ligação próxima, distinta da rede geral. Sem preço comparável exato.</x:v>
      </x:c>
      <x:c r="P158" s="7" t="str">
        <x:v> Exclui: </x:v>
      </x:c>
      <x:c r="Q158" s="7" t="str">
        <x:v>ESP-EST01</x:v>
      </x:c>
      <x:c r="R158" s="2"/>
      <x:c r="S158" s="2"/>
    </x:row>
    <x:row r="159" ht="65" customHeight="1">
      <x:c r="A159" s="2"/>
      <x:c r="B159" s="2"/>
      <x:c r="C159" s="7" t="str">
        <x:v>ESP-T209</x:v>
      </x:c>
      <x:c r="D159" s="7" t="str">
        <x:v>Tênis 2</x:v>
      </x:c>
      <x:c r="E159" s="7" t="str">
        <x:v>Alambrado3m com suportes, sem portão</x:v>
      </x:c>
      <x:c r="F159" s="7" t="str">
        <x:v>M-ESP-T209</x:v>
      </x:c>
      <x:c r="G159" s="22" t="n">
        <x:f>Medidas!I164</x:f>
        <x:v>323.16</x:v>
      </x:c>
      <x:c r="H159" s="19" t="str">
        <x:v>m²</x:v>
      </x:c>
      <x:c r="I159" s="22" t="n">
        <x:f>CHOOSE(Premissas!$F$6,K159,L159,M159)</x:f>
        <x:v>50</x:v>
      </x:c>
      <x:c r="J159" s="19" t="n">
        <x:f>IF(COUNT(G159,I159)=2,G159*I159,NA())</x:f>
        <x:v>16158.000000000002</x:v>
      </x:c>
      <x:c r="K159" s="18" t="n">
        <x:v>38</x:v>
      </x:c>
      <x:c r="L159" s="18" t="n">
        <x:v>50</x:v>
      </x:c>
      <x:c r="M159" s="18" t="n">
        <x:v>70</x:v>
      </x:c>
      <x:c r="N159" s="7"/>
      <x:c r="O159" s="7" t="str">
        <x:v>BR48,32–48,60USD/m² para estrutura equivalente parcial; faixa inclui proteção/fixação, sem mureta de arrimo.</x:v>
      </x:c>
      <x:c r="P159" s="7" t="str">
        <x:v> Exclui: </x:v>
      </x:c>
      <x:c r="Q159" s="7" t="str">
        <x:v>ESP-P02, ESP-P04, ESP-EST01</x:v>
      </x:c>
      <x:c r="R159" s="2"/>
      <x:c r="S159" s="2"/>
    </x:row>
    <x:row r="160" ht="65" customHeight="1">
      <x:c r="A160" s="2"/>
      <x:c r="B160" s="2"/>
      <x:c r="C160" s="7" t="str">
        <x:v>ESP-T210</x:v>
      </x:c>
      <x:c r="D160" s="7" t="str">
        <x:v>Tênis 2</x:v>
      </x:c>
      <x:c r="E160" s="7" t="str">
        <x:v>Portão2×3m</x:v>
      </x:c>
      <x:c r="F160" s="7" t="str">
        <x:v>M-ESP-T210</x:v>
      </x:c>
      <x:c r="G160" s="22" t="n">
        <x:f>Medidas!I165</x:f>
        <x:v>6</x:v>
      </x:c>
      <x:c r="H160" s="19" t="str">
        <x:v>m²</x:v>
      </x:c>
      <x:c r="I160" s="22" t="n">
        <x:f>CHOOSE(Premissas!$F$6,K160,L160,M160)</x:f>
        <x:v>180</x:v>
      </x:c>
      <x:c r="J160" s="19" t="n">
        <x:f>IF(COUNT(G160,I160)=2,G160*I160,NA())</x:f>
        <x:v>1080</x:v>
      </x:c>
      <x:c r="K160" s="18" t="n">
        <x:v>130</x:v>
      </x:c>
      <x:c r="L160" s="18" t="n">
        <x:v>180</x:v>
      </x:c>
      <x:c r="M160" s="18" t="n">
        <x:v>250</x:v>
      </x:c>
      <x:c r="N160" s="7"/>
      <x:c r="O160" s="7" t="str">
        <x:v>BR154,44USD/m² sem alguns acabamentos; faixa própria final.</x:v>
      </x:c>
      <x:c r="P160" s="7" t="str">
        <x:v> Exclui: </x:v>
      </x:c>
      <x:c r="Q160" s="7" t="str">
        <x:v>ESP-P04, ESP-EST01</x:v>
      </x:c>
      <x:c r="R160" s="2"/>
      <x:c r="S160" s="2"/>
    </x:row>
    <x:row r="161" ht="65" customHeight="1">
      <x:c r="A161" s="2"/>
      <x:c r="B161" s="2"/>
      <x:c r="C161" s="7" t="str">
        <x:v>ESP-T211</x:v>
      </x:c>
      <x:c r="D161" s="7" t="str">
        <x:v>Tênis 2</x:v>
      </x:c>
      <x:c r="E161" s="7" t="str">
        <x:v>Postes e rede esportiva de tênis</x:v>
      </x:c>
      <x:c r="F161" s="7" t="str">
        <x:v>M-ESP-T211</x:v>
      </x:c>
      <x:c r="G161" s="22" t="n">
        <x:f>Medidas!I166</x:f>
        <x:v>1</x:v>
      </x:c>
      <x:c r="H161" s="19" t="str">
        <x:v>conj</x:v>
      </x:c>
      <x:c r="I161" s="22" t="n">
        <x:f>CHOOSE(Premissas!$F$6,K161,L161,M161)</x:f>
        <x:v>600</x:v>
      </x:c>
      <x:c r="J161" s="19" t="n">
        <x:f>IF(COUNT(G161,I161)=2,G161*I161,NA())</x:f>
        <x:v>600</x:v>
      </x:c>
      <x:c r="K161" s="18" t="n">
        <x:v>350</x:v>
      </x:c>
      <x:c r="L161" s="18" t="n">
        <x:v>600</x:v>
      </x:c>
      <x:c r="M161" s="18" t="n">
        <x:v>1000</x:v>
      </x:c>
      <x:c r="N161" s="7"/>
      <x:c r="O161" s="7" t="str">
        <x:v>Curitiba641,01+740,85BRL≈276,97USD para itens; provisão superior inclui instalação e especificação final.</x:v>
      </x:c>
      <x:c r="P161" s="7" t="str">
        <x:v> Exclui: </x:v>
      </x:c>
      <x:c r="Q161" s="7" t="str">
        <x:v>ESP-P02, ESP-EST01</x:v>
      </x:c>
      <x:c r="R161" s="2"/>
      <x:c r="S161" s="2"/>
    </x:row>
    <x:row r="162" ht="65" customHeight="1">
      <x:c r="A162" s="2"/>
      <x:c r="B162" s="2"/>
      <x:c r="C162" s="7" t="str">
        <x:v>ESP-T212</x:v>
      </x:c>
      <x:c r="D162" s="7" t="str">
        <x:v>Tênis 2</x:v>
      </x:c>
      <x:c r="E162" s="7" t="str">
        <x:v>Postes8m com fundação para iluminação</x:v>
      </x:c>
      <x:c r="F162" s="7" t="str">
        <x:v>M-ESP-T212</x:v>
      </x:c>
      <x:c r="G162" s="22" t="n">
        <x:f>Medidas!I167</x:f>
        <x:v>4</x:v>
      </x:c>
      <x:c r="H162" s="19" t="str">
        <x:v>un</x:v>
      </x:c>
      <x:c r="I162" s="22" t="n">
        <x:f>CHOOSE(Premissas!$F$6,K162,L162,M162)</x:f>
        <x:v>1800</x:v>
      </x:c>
      <x:c r="J162" s="19" t="n">
        <x:f>IF(COUNT(G162,I162)=2,G162*I162,NA())</x:f>
        <x:v>7200</x:v>
      </x:c>
      <x:c r="K162" s="18" t="n">
        <x:v>1200</x:v>
      </x:c>
      <x:c r="L162" s="18" t="n">
        <x:v>1800</x:v>
      </x:c>
      <x:c r="M162" s="18" t="n">
        <x:v>2800</x:v>
      </x:c>
      <x:c r="N162" s="7"/>
      <x:c r="O162" s="7" t="str">
        <x:v>Sem referência equivalente validada; hipótese separada das luminárias.</x:v>
      </x:c>
      <x:c r="P162" s="7" t="str">
        <x:v> Exclui: </x:v>
      </x:c>
      <x:c r="Q162" s="7" t="str">
        <x:v>ESP-EST01</x:v>
      </x:c>
      <x:c r="R162" s="2"/>
      <x:c r="S162" s="2"/>
    </x:row>
    <x:row r="163" ht="65" customHeight="1">
      <x:c r="A163" s="2"/>
      <x:c r="B163" s="2"/>
      <x:c r="C163" s="7" t="str">
        <x:v>ESP-T213</x:v>
      </x:c>
      <x:c r="D163" s="7" t="str">
        <x:v>Tênis 2</x:v>
      </x:c>
      <x:c r="E163" s="7" t="str">
        <x:v>Luminárias LED esportivas400W</x:v>
      </x:c>
      <x:c r="F163" s="7" t="str">
        <x:v>M-ESP-T213</x:v>
      </x:c>
      <x:c r="G163" s="22" t="n">
        <x:f>Medidas!I168</x:f>
        <x:v>8</x:v>
      </x:c>
      <x:c r="H163" s="19" t="str">
        <x:v>un</x:v>
      </x:c>
      <x:c r="I163" s="22" t="n">
        <x:f>CHOOSE(Premissas!$F$6,K163,L163,M163)</x:f>
        <x:v>550</x:v>
      </x:c>
      <x:c r="J163" s="19" t="n">
        <x:f>IF(COUNT(G163,I163)=2,G163*I163,NA())</x:f>
        <x:v>4400</x:v>
      </x:c>
      <x:c r="K163" s="18" t="n">
        <x:v>350</x:v>
      </x:c>
      <x:c r="L163" s="18" t="n">
        <x:v>550</x:v>
      </x:c>
      <x:c r="M163" s="18" t="n">
        <x:v>900</x:v>
      </x:c>
      <x:c r="N163" s="7"/>
      <x:c r="O163" s="7" t="str">
        <x:v>Faixa própria fornecimento/montagem; número/altura não garante lux. Meta conceitual300lux, a calcular.</x:v>
      </x:c>
      <x:c r="P163" s="7" t="str">
        <x:v> Exclui: </x:v>
      </x:c>
      <x:c r="Q163" s="7" t="str">
        <x:v>ESP-EST01</x:v>
      </x:c>
      <x:c r="R163" s="2"/>
      <x:c r="S163" s="2"/>
    </x:row>
    <x:row r="164" ht="65" customHeight="1">
      <x:c r="A164" s="2"/>
      <x:c r="B164" s="2"/>
      <x:c r="C164" s="7" t="str">
        <x:v>ESP-T214</x:v>
      </x:c>
      <x:c r="D164" s="7" t="str">
        <x:v>Tênis 2</x:v>
      </x:c>
      <x:c r="E164" s="7" t="str">
        <x:v>Circuitos de iluminação e quadro local</x:v>
      </x:c>
      <x:c r="F164" s="7" t="str">
        <x:v>M-ESP-T214</x:v>
      </x:c>
      <x:c r="G164" s="22" t="n">
        <x:f>Medidas!I169</x:f>
        <x:v>1</x:v>
      </x:c>
      <x:c r="H164" s="19" t="str">
        <x:v>conj</x:v>
      </x:c>
      <x:c r="I164" s="22" t="n">
        <x:f>CHOOSE(Premissas!$F$6,K164,L164,M164)</x:f>
        <x:v>4200</x:v>
      </x:c>
      <x:c r="J164" s="19" t="n">
        <x:f>IF(COUNT(G164,I164)=2,G164*I164,NA())</x:f>
        <x:v>4200</x:v>
      </x:c>
      <x:c r="K164" s="18" t="n">
        <x:v>2500</x:v>
      </x:c>
      <x:c r="L164" s="18" t="n">
        <x:v>4200</x:v>
      </x:c>
      <x:c r="M164" s="18" t="n">
        <x:v>7000</x:v>
      </x:c>
      <x:c r="N164" s="7"/>
      <x:c r="O164" s="7" t="str">
        <x:v>Faixa própria equipamentos/valas/aterramento/comando; R05 entrega alimentação no conjunto.</x:v>
      </x:c>
      <x:c r="P164" s="7" t="str">
        <x:v> Exclui: </x:v>
      </x:c>
      <x:c r="Q164" s="7" t="str">
        <x:v>ESP-EST01</x:v>
      </x:c>
      <x:c r="R164" s="2"/>
      <x:c r="S164" s="2"/>
    </x:row>
    <x:row r="165" ht="65" customHeight="1">
      <x:c r="A165" s="2"/>
      <x:c r="B165" s="2"/>
      <x:c r="C165" s="7" t="str">
        <x:v>ESP-T215</x:v>
      </x:c>
      <x:c r="D165" s="7" t="str">
        <x:v>Tênis 2</x:v>
      </x:c>
      <x:c r="E165" s="7" t="str">
        <x:v>Bancos e lixeiras do recinto</x:v>
      </x:c>
      <x:c r="F165" s="7" t="str">
        <x:v>M-ESP-T215</x:v>
      </x:c>
      <x:c r="G165" s="22" t="n">
        <x:f>Medidas!I170</x:f>
        <x:v>1</x:v>
      </x:c>
      <x:c r="H165" s="19" t="str">
        <x:v>conj</x:v>
      </x:c>
      <x:c r="I165" s="22" t="n">
        <x:f>CHOOSE(Premissas!$F$6,K165,L165,M165)</x:f>
        <x:v>850</x:v>
      </x:c>
      <x:c r="J165" s="19" t="n">
        <x:f>IF(COUNT(G165,I165)=2,G165*I165,NA())</x:f>
        <x:v>850</x:v>
      </x:c>
      <x:c r="K165" s="18" t="n">
        <x:v>500</x:v>
      </x:c>
      <x:c r="L165" s="18" t="n">
        <x:v>850</x:v>
      </x:c>
      <x:c r="M165" s="18" t="n">
        <x:v>1400</x:v>
      </x:c>
      <x:c r="N165" s="7"/>
      <x:c r="O165" s="7" t="str">
        <x:v>Banco Curitiba580,34BRL/un≈116,32USD é básico; faixa inclui mobiliário protegido e instalação.</x:v>
      </x:c>
      <x:c r="P165" s="7" t="str">
        <x:v> Exclui: </x:v>
      </x:c>
      <x:c r="Q165" s="7" t="str">
        <x:v>ESP-P02, ESP-EST01</x:v>
      </x:c>
      <x:c r="R165" s="2"/>
      <x:c r="S165" s="2"/>
    </x:row>
    <x:row r="166" ht="65" customHeight="1">
      <x:c r="A166" s="2"/>
      <x:c r="B166" s="2"/>
      <x:c r="C166" s="7" t="str">
        <x:v>ESP-T301</x:v>
      </x:c>
      <x:c r="D166" s="7" t="str">
        <x:v>Tênis 3</x:v>
      </x:c>
      <x:c r="E166" s="7" t="str">
        <x:v>Regularização fina do subleito</x:v>
      </x:c>
      <x:c r="F166" s="7" t="str">
        <x:v>T1</x:v>
      </x:c>
      <x:c r="G166" s="22" t="n">
        <x:f>Medidas!I31</x:f>
        <x:v>668.8652999999999</x:v>
      </x:c>
      <x:c r="H166" s="19" t="str">
        <x:v>m²</x:v>
      </x:c>
      <x:c r="I166" s="22" t="n">
        <x:f>CHOOSE(Premissas!$F$6,K166,L166,M166)</x:f>
        <x:v>1.4</x:v>
      </x:c>
      <x:c r="J166" s="19" t="n">
        <x:f>IF(COUNT(G166,I166)=2,G166*I166,NA())</x:f>
        <x:v>936.4114199999998</x:v>
      </x:c>
      <x:c r="K166" s="18" t="n">
        <x:v>0.8</x:v>
      </x:c>
      <x:c r="L166" s="18" t="n">
        <x:v>1.4</x:v>
      </x:c>
      <x:c r="M166" s="18" t="n">
        <x:v>2.4</x:v>
      </x:c>
      <x:c r="N166" s="7"/>
      <x:c r="O166" s="7" t="str">
        <x:v>Curitiba R$ 3,79/m² com BDI de 19,69% (direto R$ 3,17); cerca de US$ 0,76 convertido. Faixa adotada: hipótese local, sem cotação.</x:v>
      </x:c>
      <x:c r="P166" s="7" t="str">
        <x:v> Exclui: </x:v>
      </x:c>
      <x:c r="Q166" s="7" t="str">
        <x:v>ESP-P02, ESP-EST01</x:v>
      </x:c>
      <x:c r="R166" s="2"/>
      <x:c r="S166" s="2"/>
    </x:row>
    <x:row r="167" ht="65" customHeight="1">
      <x:c r="A167" s="2"/>
      <x:c r="B167" s="2"/>
      <x:c r="C167" s="7" t="str">
        <x:v>ESP-T302</x:v>
      </x:c>
      <x:c r="D167" s="7" t="str">
        <x:v>Tênis 3</x:v>
      </x:c>
      <x:c r="E167" s="7" t="str">
        <x:v>Sub-base granular30cm transportada/aplicada</x:v>
      </x:c>
      <x:c r="F167" s="7" t="str">
        <x:v>M-ESP-T302</x:v>
      </x:c>
      <x:c r="G167" s="22" t="n">
        <x:f>Medidas!I171</x:f>
        <x:v>200.6596</x:v>
      </x:c>
      <x:c r="H167" s="19" t="str">
        <x:v>m³</x:v>
      </x:c>
      <x:c r="I167" s="22" t="n">
        <x:f>CHOOSE(Premissas!$F$6,K167,L167,M167)</x:f>
        <x:v>46</x:v>
      </x:c>
      <x:c r="J167" s="19" t="n">
        <x:f>IF(COUNT(G167,I167)=2,G167*I167,NA())</x:f>
        <x:v>9230.3416</x:v>
      </x:c>
      <x:c r="K167" s="18" t="n">
        <x:v>35</x:v>
      </x:c>
      <x:c r="L167" s="18" t="n">
        <x:v>46</x:v>
      </x:c>
      <x:c r="M167" s="18" t="n">
        <x:v>65</x:v>
      </x:c>
      <x:c r="N167" s="7"/>
      <x:c r="O167" s="7" t="str">
        <x:v>Curitiba215,54BRL/m³≈43,20USD/m³; espessura depende solo, não regra ITF.</x:v>
      </x:c>
      <x:c r="P167" s="7" t="str">
        <x:v> Exclui: </x:v>
      </x:c>
      <x:c r="Q167" s="7" t="str">
        <x:v>ESP-P02, ESP-EST01</x:v>
      </x:c>
      <x:c r="R167" s="2"/>
      <x:c r="S167" s="2"/>
    </x:row>
    <x:row r="168" ht="65" customHeight="1">
      <x:c r="A168" s="2"/>
      <x:c r="B168" s="2"/>
      <x:c r="C168" s="7" t="str">
        <x:v>ESP-T303</x:v>
      </x:c>
      <x:c r="D168" s="7" t="str">
        <x:v>Tênis 3</x:v>
      </x:c>
      <x:c r="E168" s="7" t="str">
        <x:v>Base graduada10cm transportada/aplicada</x:v>
      </x:c>
      <x:c r="F168" s="7" t="str">
        <x:v>M-ESP-T303</x:v>
      </x:c>
      <x:c r="G168" s="22" t="n">
        <x:f>Medidas!I172</x:f>
        <x:v>66.8865</x:v>
      </x:c>
      <x:c r="H168" s="19" t="str">
        <x:v>m³</x:v>
      </x:c>
      <x:c r="I168" s="22" t="n">
        <x:f>CHOOSE(Premissas!$F$6,K168,L168,M168)</x:f>
        <x:v>48</x:v>
      </x:c>
      <x:c r="J168" s="19" t="n">
        <x:f>IF(COUNT(G168,I168)=2,G168*I168,NA())</x:f>
        <x:v>3210.5519999999997</x:v>
      </x:c>
      <x:c r="K168" s="18" t="n">
        <x:v>35</x:v>
      </x:c>
      <x:c r="L168" s="18" t="n">
        <x:v>48</x:v>
      </x:c>
      <x:c r="M168" s="18" t="n">
        <x:v>70</x:v>
      </x:c>
      <x:c r="N168" s="7"/>
      <x:c r="O168" s="7" t="str">
        <x:v>Curitiba152,05BRL/m³≈30,48USD exclui transporte/carga; nossa faixa acrescenta transporte/execução por hipótese.</x:v>
      </x:c>
      <x:c r="P168" s="7" t="str">
        <x:v> Exclui: </x:v>
      </x:c>
      <x:c r="Q168" s="7" t="str">
        <x:v>ESP-P02, ESP-EST01</x:v>
      </x:c>
      <x:c r="R168" s="2"/>
      <x:c r="S168" s="2"/>
    </x:row>
    <x:row r="169" ht="65" customHeight="1">
      <x:c r="A169" s="2"/>
      <x:c r="B169" s="2"/>
      <x:c r="C169" s="7" t="str">
        <x:v>ESP-T304</x:v>
      </x:c>
      <x:c r="D169" s="7" t="str">
        <x:v>Tênis 3</x:v>
      </x:c>
      <x:c r="E169" s="7" t="str">
        <x:v>Piso de concreto armado12cm</x:v>
      </x:c>
      <x:c r="F169" s="7" t="str">
        <x:v>T1</x:v>
      </x:c>
      <x:c r="G169" s="22" t="n">
        <x:f>Medidas!I31</x:f>
        <x:v>668.8652999999999</x:v>
      </x:c>
      <x:c r="H169" s="19" t="str">
        <x:v>m²</x:v>
      </x:c>
      <x:c r="I169" s="22" t="n">
        <x:f>CHOOSE(Premissas!$F$6,K169,L169,M169)</x:f>
        <x:v>42</x:v>
      </x:c>
      <x:c r="J169" s="19" t="n">
        <x:f>IF(COUNT(G169,I169)=2,G169*I169,NA())</x:f>
        <x:v>28092.342599999996</x:v>
      </x:c>
      <x:c r="K169" s="18" t="n">
        <x:v>32</x:v>
      </x:c>
      <x:c r="L169" s="18" t="n">
        <x:v>42</x:v>
      </x:c>
      <x:c r="M169" s="18" t="n">
        <x:v>58</x:v>
      </x:c>
      <x:c r="N169" s="7"/>
      <x:c r="O169" s="7" t="str">
        <x:v>Curitiba190,67BRL/m²≈38,22USD. Faixa própria FCK30/armadura; geotecnia definirá espessura/juntas.</x:v>
      </x:c>
      <x:c r="P169" s="7" t="str">
        <x:v> Exclui: </x:v>
      </x:c>
      <x:c r="Q169" s="7" t="str">
        <x:v>ESP-P02, ESP-EST01</x:v>
      </x:c>
      <x:c r="R169" s="2"/>
      <x:c r="S169" s="2"/>
    </x:row>
    <x:row r="170" ht="65" customHeight="1">
      <x:c r="A170" s="2"/>
      <x:c r="B170" s="2"/>
      <x:c r="C170" s="7" t="str">
        <x:v>ESP-T305</x:v>
      </x:c>
      <x:c r="D170" s="7" t="str">
        <x:v>Tênis 3</x:v>
      </x:c>
      <x:c r="E170" s="7" t="str">
        <x:v>Polimento, juntas e tratamento</x:v>
      </x:c>
      <x:c r="F170" s="7" t="str">
        <x:v>T1</x:v>
      </x:c>
      <x:c r="G170" s="22" t="n">
        <x:f>Medidas!I31</x:f>
        <x:v>668.8652999999999</x:v>
      </x:c>
      <x:c r="H170" s="19" t="str">
        <x:v>m²</x:v>
      </x:c>
      <x:c r="I170" s="22" t="n">
        <x:f>CHOOSE(Premissas!$F$6,K170,L170,M170)</x:f>
        <x:v>5</x:v>
      </x:c>
      <x:c r="J170" s="19" t="n">
        <x:f>IF(COUNT(G170,I170)=2,G170*I170,NA())</x:f>
        <x:v>3344.3264999999997</x:v>
      </x:c>
      <x:c r="K170" s="18" t="n">
        <x:v>3.5</x:v>
      </x:c>
      <x:c r="L170" s="18" t="n">
        <x:v>5</x:v>
      </x:c>
      <x:c r="M170" s="18" t="n">
        <x:v>7.5</x:v>
      </x:c>
      <x:c r="N170" s="7"/>
      <x:c r="O170" s="7" t="str">
        <x:v>Curitiba22,31BRL/m²≈4,47USD. Não somar acabamento equivalente em outro item.</x:v>
      </x:c>
      <x:c r="P170" s="7" t="str">
        <x:v> Exclui: </x:v>
      </x:c>
      <x:c r="Q170" s="7" t="str">
        <x:v>ESP-P02, ESP-EST01</x:v>
      </x:c>
      <x:c r="R170" s="2"/>
      <x:c r="S170" s="2"/>
    </x:row>
    <x:row r="171" ht="65" customHeight="1">
      <x:c r="A171" s="2"/>
      <x:c r="B171" s="2"/>
      <x:c r="C171" s="7" t="str">
        <x:v>ESP-T306</x:v>
      </x:c>
      <x:c r="D171" s="7" t="str">
        <x:v>Tênis 3</x:v>
      </x:c>
      <x:c r="E171" s="7" t="str">
        <x:v>Sistema de revestimento esportivo multicamada</x:v>
      </x:c>
      <x:c r="F171" s="7" t="str">
        <x:v>T1</x:v>
      </x:c>
      <x:c r="G171" s="22" t="n">
        <x:f>Medidas!I31</x:f>
        <x:v>668.8652999999999</x:v>
      </x:c>
      <x:c r="H171" s="19" t="str">
        <x:v>m²</x:v>
      </x:c>
      <x:c r="I171" s="22" t="n">
        <x:f>CHOOSE(Premissas!$F$6,K171,L171,M171)</x:f>
        <x:v>13</x:v>
      </x:c>
      <x:c r="J171" s="19" t="n">
        <x:f>IF(COUNT(G171,I171)=2,G171*I171,NA())</x:f>
        <x:v>8695.248899999999</x:v>
      </x:c>
      <x:c r="K171" s="18" t="n">
        <x:v>9</x:v>
      </x:c>
      <x:c r="L171" s="18" t="n">
        <x:v>13</x:v>
      </x:c>
      <x:c r="M171" s="18" t="n">
        <x:v>21</x:v>
      </x:c>
      <x:c r="N171" s="7"/>
      <x:c r="O171" s="7" t="str">
        <x:v>CuritibaPU54,26BRL/m²≈10,88USD; acrílico/PU final depende desempenho escolhido. Faixa própria, não cotação equivalente.</x:v>
      </x:c>
      <x:c r="P171" s="7" t="str">
        <x:v> Exclui: </x:v>
      </x:c>
      <x:c r="Q171" s="7" t="str">
        <x:v>ESP-P02, ESP-EST01</x:v>
      </x:c>
      <x:c r="R171" s="2"/>
      <x:c r="S171" s="2"/>
    </x:row>
    <x:row r="172" ht="65" customHeight="1">
      <x:c r="A172" s="2"/>
      <x:c r="B172" s="2"/>
      <x:c r="C172" s="7" t="str">
        <x:v>ESP-T307</x:v>
      </x:c>
      <x:c r="D172" s="7" t="str">
        <x:v>Tênis 3</x:v>
      </x:c>
      <x:c r="E172" s="7" t="str">
        <x:v>Pintura das linhas de tênis</x:v>
      </x:c>
      <x:c r="F172" s="7" t="str">
        <x:v>M-ESP-T307</x:v>
      </x:c>
      <x:c r="G172" s="22" t="n">
        <x:f>Medidas!I173</x:f>
        <x:v>146.48</x:v>
      </x:c>
      <x:c r="H172" s="19" t="str">
        <x:v>m</x:v>
      </x:c>
      <x:c r="I172" s="22" t="n">
        <x:f>CHOOSE(Premissas!$F$6,K172,L172,M172)</x:f>
        <x:v>4</x:v>
      </x:c>
      <x:c r="J172" s="19" t="n">
        <x:f>IF(COUNT(G172,I172)=2,G172*I172,NA())</x:f>
        <x:v>585.92</x:v>
      </x:c>
      <x:c r="K172" s="18" t="n">
        <x:v>3</x:v>
      </x:c>
      <x:c r="L172" s="18" t="n">
        <x:v>4</x:v>
      </x:c>
      <x:c r="M172" s="18" t="n">
        <x:v>6</x:v>
      </x:c>
      <x:c r="N172" s="7"/>
      <x:c r="O172" s="7" t="str">
        <x:v>Curitiba16,69BRL/m≈3,35USD; usa-se preço/m como referência, não o quantitativo158m de outra quadra.</x:v>
      </x:c>
      <x:c r="P172" s="7" t="str">
        <x:v> Exclui: </x:v>
      </x:c>
      <x:c r="Q172" s="7" t="str">
        <x:v>ESP-P02, ESP-D03, ESP-EST01</x:v>
      </x:c>
      <x:c r="R172" s="2"/>
      <x:c r="S172" s="2"/>
    </x:row>
    <x:row r="173" ht="65" customHeight="1">
      <x:c r="A173" s="2"/>
      <x:c r="B173" s="2"/>
      <x:c r="C173" s="7" t="str">
        <x:v>ESP-T308</x:v>
      </x:c>
      <x:c r="D173" s="7" t="str">
        <x:v>Tênis 3</x:v>
      </x:c>
      <x:c r="E173" s="7" t="str">
        <x:v>Drenagem superficial periférica</x:v>
      </x:c>
      <x:c r="F173" s="7" t="str">
        <x:v>M-ESP-T308</x:v>
      </x:c>
      <x:c r="G173" s="22" t="n">
        <x:f>Medidas!I174</x:f>
        <x:v>109.72</x:v>
      </x:c>
      <x:c r="H173" s="19" t="str">
        <x:v>m</x:v>
      </x:c>
      <x:c r="I173" s="22" t="n">
        <x:f>CHOOSE(Premissas!$F$6,K173,L173,M173)</x:f>
        <x:v>28</x:v>
      </x:c>
      <x:c r="J173" s="19" t="n">
        <x:f>IF(COUNT(G173,I173)=2,G173*I173,NA())</x:f>
        <x:v>3072.16</x:v>
      </x:c>
      <x:c r="K173" s="18" t="n">
        <x:v>18</x:v>
      </x:c>
      <x:c r="L173" s="18" t="n">
        <x:v>28</x:v>
      </x:c>
      <x:c r="M173" s="18" t="n">
        <x:v>42</x:v>
      </x:c>
      <x:c r="N173" s="7"/>
      <x:c r="O173" s="7" t="str">
        <x:v>Provisão canaleta/caimentos/ligação próxima, distinta da rede geral. Sem preço comparável exato.</x:v>
      </x:c>
      <x:c r="P173" s="7" t="str">
        <x:v> Exclui: </x:v>
      </x:c>
      <x:c r="Q173" s="7" t="str">
        <x:v>ESP-EST01</x:v>
      </x:c>
      <x:c r="R173" s="2"/>
      <x:c r="S173" s="2"/>
    </x:row>
    <x:row r="174" ht="65" customHeight="1">
      <x:c r="A174" s="2"/>
      <x:c r="B174" s="2"/>
      <x:c r="C174" s="7" t="str">
        <x:v>ESP-T309</x:v>
      </x:c>
      <x:c r="D174" s="7" t="str">
        <x:v>Tênis 3</x:v>
      </x:c>
      <x:c r="E174" s="7" t="str">
        <x:v>Alambrado3m com suportes, sem portão</x:v>
      </x:c>
      <x:c r="F174" s="7" t="str">
        <x:v>M-ESP-T309</x:v>
      </x:c>
      <x:c r="G174" s="22" t="n">
        <x:f>Medidas!I175</x:f>
        <x:v>323.16</x:v>
      </x:c>
      <x:c r="H174" s="19" t="str">
        <x:v>m²</x:v>
      </x:c>
      <x:c r="I174" s="22" t="n">
        <x:f>CHOOSE(Premissas!$F$6,K174,L174,M174)</x:f>
        <x:v>50</x:v>
      </x:c>
      <x:c r="J174" s="19" t="n">
        <x:f>IF(COUNT(G174,I174)=2,G174*I174,NA())</x:f>
        <x:v>16158.000000000002</x:v>
      </x:c>
      <x:c r="K174" s="18" t="n">
        <x:v>38</x:v>
      </x:c>
      <x:c r="L174" s="18" t="n">
        <x:v>50</x:v>
      </x:c>
      <x:c r="M174" s="18" t="n">
        <x:v>70</x:v>
      </x:c>
      <x:c r="N174" s="7"/>
      <x:c r="O174" s="7" t="str">
        <x:v>BR48,32–48,60USD/m² para estrutura equivalente parcial; faixa inclui proteção/fixação, sem mureta de arrimo.</x:v>
      </x:c>
      <x:c r="P174" s="7" t="str">
        <x:v> Exclui: </x:v>
      </x:c>
      <x:c r="Q174" s="7" t="str">
        <x:v>ESP-P02, ESP-P04, ESP-EST01</x:v>
      </x:c>
      <x:c r="R174" s="2"/>
      <x:c r="S174" s="2"/>
    </x:row>
    <x:row r="175" ht="65" customHeight="1">
      <x:c r="A175" s="2"/>
      <x:c r="B175" s="2"/>
      <x:c r="C175" s="7" t="str">
        <x:v>ESP-T310</x:v>
      </x:c>
      <x:c r="D175" s="7" t="str">
        <x:v>Tênis 3</x:v>
      </x:c>
      <x:c r="E175" s="7" t="str">
        <x:v>Portão2×3m</x:v>
      </x:c>
      <x:c r="F175" s="7" t="str">
        <x:v>M-ESP-T310</x:v>
      </x:c>
      <x:c r="G175" s="22" t="n">
        <x:f>Medidas!I176</x:f>
        <x:v>6</x:v>
      </x:c>
      <x:c r="H175" s="19" t="str">
        <x:v>m²</x:v>
      </x:c>
      <x:c r="I175" s="22" t="n">
        <x:f>CHOOSE(Premissas!$F$6,K175,L175,M175)</x:f>
        <x:v>180</x:v>
      </x:c>
      <x:c r="J175" s="19" t="n">
        <x:f>IF(COUNT(G175,I175)=2,G175*I175,NA())</x:f>
        <x:v>1080</x:v>
      </x:c>
      <x:c r="K175" s="18" t="n">
        <x:v>130</x:v>
      </x:c>
      <x:c r="L175" s="18" t="n">
        <x:v>180</x:v>
      </x:c>
      <x:c r="M175" s="18" t="n">
        <x:v>250</x:v>
      </x:c>
      <x:c r="N175" s="7"/>
      <x:c r="O175" s="7" t="str">
        <x:v>BR154,44USD/m² sem alguns acabamentos; faixa própria final.</x:v>
      </x:c>
      <x:c r="P175" s="7" t="str">
        <x:v> Exclui: </x:v>
      </x:c>
      <x:c r="Q175" s="7" t="str">
        <x:v>ESP-P04, ESP-EST01</x:v>
      </x:c>
      <x:c r="R175" s="2"/>
      <x:c r="S175" s="2"/>
    </x:row>
    <x:row r="176" ht="65" customHeight="1">
      <x:c r="A176" s="2"/>
      <x:c r="B176" s="2"/>
      <x:c r="C176" s="7" t="str">
        <x:v>ESP-T311</x:v>
      </x:c>
      <x:c r="D176" s="7" t="str">
        <x:v>Tênis 3</x:v>
      </x:c>
      <x:c r="E176" s="7" t="str">
        <x:v>Postes e rede esportiva de tênis</x:v>
      </x:c>
      <x:c r="F176" s="7" t="str">
        <x:v>M-ESP-T311</x:v>
      </x:c>
      <x:c r="G176" s="22" t="n">
        <x:f>Medidas!I177</x:f>
        <x:v>1</x:v>
      </x:c>
      <x:c r="H176" s="19" t="str">
        <x:v>conj</x:v>
      </x:c>
      <x:c r="I176" s="22" t="n">
        <x:f>CHOOSE(Premissas!$F$6,K176,L176,M176)</x:f>
        <x:v>600</x:v>
      </x:c>
      <x:c r="J176" s="19" t="n">
        <x:f>IF(COUNT(G176,I176)=2,G176*I176,NA())</x:f>
        <x:v>600</x:v>
      </x:c>
      <x:c r="K176" s="18" t="n">
        <x:v>350</x:v>
      </x:c>
      <x:c r="L176" s="18" t="n">
        <x:v>600</x:v>
      </x:c>
      <x:c r="M176" s="18" t="n">
        <x:v>1000</x:v>
      </x:c>
      <x:c r="N176" s="7"/>
      <x:c r="O176" s="7" t="str">
        <x:v>Curitiba641,01+740,85BRL≈276,97USD para itens; provisão superior inclui instalação e especificação final.</x:v>
      </x:c>
      <x:c r="P176" s="7" t="str">
        <x:v> Exclui: </x:v>
      </x:c>
      <x:c r="Q176" s="7" t="str">
        <x:v>ESP-P02, ESP-EST01</x:v>
      </x:c>
      <x:c r="R176" s="2"/>
      <x:c r="S176" s="2"/>
    </x:row>
    <x:row r="177" ht="65" customHeight="1">
      <x:c r="A177" s="2"/>
      <x:c r="B177" s="2"/>
      <x:c r="C177" s="7" t="str">
        <x:v>ESP-T312</x:v>
      </x:c>
      <x:c r="D177" s="7" t="str">
        <x:v>Tênis 3</x:v>
      </x:c>
      <x:c r="E177" s="7" t="str">
        <x:v>Postes8m com fundação para iluminação</x:v>
      </x:c>
      <x:c r="F177" s="7" t="str">
        <x:v>M-ESP-T312</x:v>
      </x:c>
      <x:c r="G177" s="22" t="n">
        <x:f>Medidas!I178</x:f>
        <x:v>4</x:v>
      </x:c>
      <x:c r="H177" s="19" t="str">
        <x:v>un</x:v>
      </x:c>
      <x:c r="I177" s="22" t="n">
        <x:f>CHOOSE(Premissas!$F$6,K177,L177,M177)</x:f>
        <x:v>1800</x:v>
      </x:c>
      <x:c r="J177" s="19" t="n">
        <x:f>IF(COUNT(G177,I177)=2,G177*I177,NA())</x:f>
        <x:v>7200</x:v>
      </x:c>
      <x:c r="K177" s="18" t="n">
        <x:v>1200</x:v>
      </x:c>
      <x:c r="L177" s="18" t="n">
        <x:v>1800</x:v>
      </x:c>
      <x:c r="M177" s="18" t="n">
        <x:v>2800</x:v>
      </x:c>
      <x:c r="N177" s="7"/>
      <x:c r="O177" s="7" t="str">
        <x:v>Sem referência equivalente validada; hipótese separada das luminárias.</x:v>
      </x:c>
      <x:c r="P177" s="7" t="str">
        <x:v> Exclui: </x:v>
      </x:c>
      <x:c r="Q177" s="7" t="str">
        <x:v>ESP-EST01</x:v>
      </x:c>
      <x:c r="R177" s="2"/>
      <x:c r="S177" s="2"/>
    </x:row>
    <x:row r="178" ht="65" customHeight="1">
      <x:c r="A178" s="2"/>
      <x:c r="B178" s="2"/>
      <x:c r="C178" s="7" t="str">
        <x:v>ESP-T313</x:v>
      </x:c>
      <x:c r="D178" s="7" t="str">
        <x:v>Tênis 3</x:v>
      </x:c>
      <x:c r="E178" s="7" t="str">
        <x:v>Luminárias LED esportivas400W</x:v>
      </x:c>
      <x:c r="F178" s="7" t="str">
        <x:v>M-ESP-T313</x:v>
      </x:c>
      <x:c r="G178" s="22" t="n">
        <x:f>Medidas!I179</x:f>
        <x:v>8</x:v>
      </x:c>
      <x:c r="H178" s="19" t="str">
        <x:v>un</x:v>
      </x:c>
      <x:c r="I178" s="22" t="n">
        <x:f>CHOOSE(Premissas!$F$6,K178,L178,M178)</x:f>
        <x:v>550</x:v>
      </x:c>
      <x:c r="J178" s="19" t="n">
        <x:f>IF(COUNT(G178,I178)=2,G178*I178,NA())</x:f>
        <x:v>4400</x:v>
      </x:c>
      <x:c r="K178" s="18" t="n">
        <x:v>350</x:v>
      </x:c>
      <x:c r="L178" s="18" t="n">
        <x:v>550</x:v>
      </x:c>
      <x:c r="M178" s="18" t="n">
        <x:v>900</x:v>
      </x:c>
      <x:c r="N178" s="7"/>
      <x:c r="O178" s="7" t="str">
        <x:v>Faixa própria fornecimento/montagem; número/altura não garante lux. Meta conceitual300lux, a calcular.</x:v>
      </x:c>
      <x:c r="P178" s="7" t="str">
        <x:v> Exclui: </x:v>
      </x:c>
      <x:c r="Q178" s="7" t="str">
        <x:v>ESP-EST01</x:v>
      </x:c>
      <x:c r="R178" s="2"/>
      <x:c r="S178" s="2"/>
    </x:row>
    <x:row r="179" ht="65" customHeight="1">
      <x:c r="A179" s="2"/>
      <x:c r="B179" s="2"/>
      <x:c r="C179" s="7" t="str">
        <x:v>ESP-T314</x:v>
      </x:c>
      <x:c r="D179" s="7" t="str">
        <x:v>Tênis 3</x:v>
      </x:c>
      <x:c r="E179" s="7" t="str">
        <x:v>Circuitos de iluminação e quadro local</x:v>
      </x:c>
      <x:c r="F179" s="7" t="str">
        <x:v>M-ESP-T314</x:v>
      </x:c>
      <x:c r="G179" s="22" t="n">
        <x:f>Medidas!I180</x:f>
        <x:v>1</x:v>
      </x:c>
      <x:c r="H179" s="19" t="str">
        <x:v>conj</x:v>
      </x:c>
      <x:c r="I179" s="22" t="n">
        <x:f>CHOOSE(Premissas!$F$6,K179,L179,M179)</x:f>
        <x:v>4200</x:v>
      </x:c>
      <x:c r="J179" s="19" t="n">
        <x:f>IF(COUNT(G179,I179)=2,G179*I179,NA())</x:f>
        <x:v>4200</x:v>
      </x:c>
      <x:c r="K179" s="18" t="n">
        <x:v>2500</x:v>
      </x:c>
      <x:c r="L179" s="18" t="n">
        <x:v>4200</x:v>
      </x:c>
      <x:c r="M179" s="18" t="n">
        <x:v>7000</x:v>
      </x:c>
      <x:c r="N179" s="7"/>
      <x:c r="O179" s="7" t="str">
        <x:v>Faixa própria equipamentos/valas/aterramento/comando; R05 entrega alimentação no conjunto.</x:v>
      </x:c>
      <x:c r="P179" s="7" t="str">
        <x:v> Exclui: </x:v>
      </x:c>
      <x:c r="Q179" s="7" t="str">
        <x:v>ESP-EST01</x:v>
      </x:c>
      <x:c r="R179" s="2"/>
      <x:c r="S179" s="2"/>
    </x:row>
    <x:row r="180" ht="65" customHeight="1">
      <x:c r="A180" s="2"/>
      <x:c r="B180" s="2"/>
      <x:c r="C180" s="7" t="str">
        <x:v>ESP-T315</x:v>
      </x:c>
      <x:c r="D180" s="7" t="str">
        <x:v>Tênis 3</x:v>
      </x:c>
      <x:c r="E180" s="7" t="str">
        <x:v>Bancos e lixeiras do recinto</x:v>
      </x:c>
      <x:c r="F180" s="7" t="str">
        <x:v>M-ESP-T315</x:v>
      </x:c>
      <x:c r="G180" s="22" t="n">
        <x:f>Medidas!I181</x:f>
        <x:v>1</x:v>
      </x:c>
      <x:c r="H180" s="19" t="str">
        <x:v>conj</x:v>
      </x:c>
      <x:c r="I180" s="22" t="n">
        <x:f>CHOOSE(Premissas!$F$6,K180,L180,M180)</x:f>
        <x:v>850</x:v>
      </x:c>
      <x:c r="J180" s="19" t="n">
        <x:f>IF(COUNT(G180,I180)=2,G180*I180,NA())</x:f>
        <x:v>850</x:v>
      </x:c>
      <x:c r="K180" s="18" t="n">
        <x:v>500</x:v>
      </x:c>
      <x:c r="L180" s="18" t="n">
        <x:v>850</x:v>
      </x:c>
      <x:c r="M180" s="18" t="n">
        <x:v>1400</x:v>
      </x:c>
      <x:c r="N180" s="7"/>
      <x:c r="O180" s="7" t="str">
        <x:v>Banco Curitiba580,34BRL/un≈116,32USD é básico; faixa inclui mobiliário protegido e instalação.</x:v>
      </x:c>
      <x:c r="P180" s="7" t="str">
        <x:v> Exclui: </x:v>
      </x:c>
      <x:c r="Q180" s="7" t="str">
        <x:v>ESP-P02, ESP-EST01</x:v>
      </x:c>
      <x:c r="R180" s="2"/>
      <x:c r="S180" s="2"/>
    </x:row>
    <x:row r="181" ht="65" customHeight="1">
      <x:c r="A181" s="2"/>
      <x:c r="B181" s="2"/>
      <x:c r="C181" s="7" t="str">
        <x:v>ESP-B01</x:v>
      </x:c>
      <x:c r="D181" s="7" t="str">
        <x:v>Beach tennis</x:v>
      </x:c>
      <x:c r="E181" s="7" t="str">
        <x:v>Regularização fina da base</x:v>
      </x:c>
      <x:c r="F181" s="7" t="str">
        <x:v>BT</x:v>
      </x:c>
      <x:c r="G181" s="22" t="n">
        <x:f>Medidas!I33</x:f>
        <x:v>468</x:v>
      </x:c>
      <x:c r="H181" s="19" t="str">
        <x:v>m²</x:v>
      </x:c>
      <x:c r="I181" s="22" t="n">
        <x:f>CHOOSE(Premissas!$F$6,K181,L181,M181)</x:f>
        <x:v>1.8</x:v>
      </x:c>
      <x:c r="J181" s="19" t="n">
        <x:f>IF(COUNT(G181,I181)=2,G181*I181,NA())</x:f>
        <x:v>842.4</x:v>
      </x:c>
      <x:c r="K181" s="18" t="n">
        <x:v>1</x:v>
      </x:c>
      <x:c r="L181" s="18" t="n">
        <x:v>1.8</x:v>
      </x:c>
      <x:c r="M181" s="18" t="n">
        <x:v>3</x:v>
      </x:c>
      <x:c r="N181" s="7"/>
      <x:c r="O181" s="7" t="str">
        <x:v>Faixa própria preparação da plataforma recebida T01/T02.</x:v>
      </x:c>
      <x:c r="P181" s="7" t="str">
        <x:v> Exclui: </x:v>
      </x:c>
      <x:c r="Q181" s="7" t="str">
        <x:v>ESP-P02, ESP-EST01</x:v>
      </x:c>
      <x:c r="R181" s="2"/>
      <x:c r="S181" s="2"/>
    </x:row>
    <x:row r="182" ht="65" customHeight="1">
      <x:c r="A182" s="2"/>
      <x:c r="B182" s="2"/>
      <x:c r="C182" s="7" t="str">
        <x:v>ESP-B02</x:v>
      </x:c>
      <x:c r="D182" s="7" t="str">
        <x:v>Beach tennis</x:v>
      </x:c>
      <x:c r="E182" s="7" t="str">
        <x:v>Camada drenante granular10cm</x:v>
      </x:c>
      <x:c r="F182" s="7" t="str">
        <x:v>M-ESP-B02</x:v>
      </x:c>
      <x:c r="G182" s="22" t="n">
        <x:f>Medidas!I182</x:f>
        <x:v>46.8</x:v>
      </x:c>
      <x:c r="H182" s="19" t="str">
        <x:v>m³</x:v>
      </x:c>
      <x:c r="I182" s="22" t="n">
        <x:f>CHOOSE(Premissas!$F$6,K182,L182,M182)</x:f>
        <x:v>55</x:v>
      </x:c>
      <x:c r="J182" s="19" t="n">
        <x:f>IF(COUNT(G182,I182)=2,G182*I182,NA())</x:f>
        <x:v>2574</x:v>
      </x:c>
      <x:c r="K182" s="18" t="n">
        <x:v>35</x:v>
      </x:c>
      <x:c r="L182" s="18" t="n">
        <x:v>55</x:v>
      </x:c>
      <x:c r="M182" s="18" t="n">
        <x:v>85</x:v>
      </x:c>
      <x:c r="N182" s="7"/>
      <x:c r="O182" s="7" t="str">
        <x:v>Mesmo critério da base drenante F02; sem duplicar brita do dreno.</x:v>
      </x:c>
      <x:c r="P182" s="7" t="str">
        <x:v> Exclui: </x:v>
      </x:c>
      <x:c r="Q182" s="7" t="str">
        <x:v>ESP-P01, ESP-EST01</x:v>
      </x:c>
      <x:c r="R182" s="2"/>
      <x:c r="S182" s="2"/>
    </x:row>
    <x:row r="183" ht="65" customHeight="1">
      <x:c r="A183" s="2"/>
      <x:c r="B183" s="2"/>
      <x:c r="C183" s="7" t="str">
        <x:v>ESP-B03</x:v>
      </x:c>
      <x:c r="D183" s="7" t="str">
        <x:v>Beach tennis</x:v>
      </x:c>
      <x:c r="E183" s="7" t="str">
        <x:v>Drenos enterrados com vala/tubo/brita/manta</x:v>
      </x:c>
      <x:c r="F183" s="7" t="str">
        <x:v>M-ESP-B03</x:v>
      </x:c>
      <x:c r="G183" s="22" t="n">
        <x:f>Medidas!I183</x:f>
        <x:v>152</x:v>
      </x:c>
      <x:c r="H183" s="19" t="str">
        <x:v>m</x:v>
      </x:c>
      <x:c r="I183" s="22" t="n">
        <x:f>CHOOSE(Premissas!$F$6,K183,L183,M183)</x:f>
        <x:v>35</x:v>
      </x:c>
      <x:c r="J183" s="19" t="n">
        <x:f>IF(COUNT(G183,I183)=2,G183*I183,NA())</x:f>
        <x:v>5320</x:v>
      </x:c>
      <x:c r="K183" s="18" t="n">
        <x:v>25</x:v>
      </x:c>
      <x:c r="L183" s="18" t="n">
        <x:v>35</x:v>
      </x:c>
      <x:c r="M183" s="18" t="n">
        <x:v>50</x:v>
      </x:c>
      <x:c r="N183" s="7"/>
      <x:c r="O183" s="7" t="str">
        <x:v>BRdreno29,35USD/m sem escavação aberta; faixa inclui vala e coletor. Dimensionamento por infiltração ainda não realizado.</x:v>
      </x:c>
      <x:c r="P183" s="7" t="str">
        <x:v> Exclui: </x:v>
      </x:c>
      <x:c r="Q183" s="7" t="str">
        <x:v>ESP-P04, ESP-EST01</x:v>
      </x:c>
      <x:c r="R183" s="2"/>
      <x:c r="S183" s="2"/>
    </x:row>
    <x:row r="184" ht="65" customHeight="1">
      <x:c r="A184" s="2"/>
      <x:c r="B184" s="2"/>
      <x:c r="C184" s="7" t="str">
        <x:v>ESP-B04</x:v>
      </x:c>
      <x:c r="D184" s="7" t="str">
        <x:v>Beach tennis</x:v>
      </x:c>
      <x:c r="E184" s="7" t="str">
        <x:v>Geotêxtil separador horizontal</x:v>
      </x:c>
      <x:c r="F184" s="7" t="str">
        <x:v>BT</x:v>
      </x:c>
      <x:c r="G184" s="22" t="n">
        <x:f>Medidas!I33</x:f>
        <x:v>468</x:v>
      </x:c>
      <x:c r="H184" s="19" t="str">
        <x:v>m²</x:v>
      </x:c>
      <x:c r="I184" s="22" t="n">
        <x:f>CHOOSE(Premissas!$F$6,K184,L184,M184)</x:f>
        <x:v>3.5</x:v>
      </x:c>
      <x:c r="J184" s="19" t="n">
        <x:f>IF(COUNT(G184,I184)=2,G184*I184,NA())</x:f>
        <x:v>1638</x:v>
      </x:c>
      <x:c r="K184" s="18" t="n">
        <x:v>2</x:v>
      </x:c>
      <x:c r="L184" s="18" t="n">
        <x:v>3.5</x:v>
      </x:c>
      <x:c r="M184" s="18" t="n">
        <x:v>6</x:v>
      </x:c>
      <x:c r="N184" s="7"/>
      <x:c r="O184" s="7" t="str">
        <x:v>Faixa própria material a especificar; RT31BR6,38USD/m² não é material automaticamente indicado.</x:v>
      </x:c>
      <x:c r="P184" s="7" t="str">
        <x:v> Exclui: </x:v>
      </x:c>
      <x:c r="Q184" s="7" t="str">
        <x:v>ESP-P04, ESP-EST01</x:v>
      </x:c>
      <x:c r="R184" s="2"/>
      <x:c r="S184" s="2"/>
    </x:row>
    <x:row r="185" ht="65" customHeight="1">
      <x:c r="A185" s="2"/>
      <x:c r="B185" s="2"/>
      <x:c r="C185" s="7" t="str">
        <x:v>ESP-B05</x:v>
      </x:c>
      <x:c r="D185" s="7" t="str">
        <x:v>Beach tennis</x:v>
      </x:c>
      <x:c r="E185" s="7" t="str">
        <x:v>Areia esportiva40cm, limpa, transportada e aplicada</x:v>
      </x:c>
      <x:c r="F185" s="7" t="str">
        <x:v>M-ESP-B05</x:v>
      </x:c>
      <x:c r="G185" s="22" t="n">
        <x:f>Medidas!I184</x:f>
        <x:v>187.2</x:v>
      </x:c>
      <x:c r="H185" s="19" t="str">
        <x:v>m³</x:v>
      </x:c>
      <x:c r="I185" s="22" t="n">
        <x:f>CHOOSE(Premissas!$F$6,K185,L185,M185)</x:f>
        <x:v>95</x:v>
      </x:c>
      <x:c r="J185" s="19" t="n">
        <x:f>IF(COUNT(G185,I185)=2,G185*I185,NA())</x:f>
        <x:v>17784</x:v>
      </x:c>
      <x:c r="K185" s="18" t="n">
        <x:v>70</x:v>
      </x:c>
      <x:c r="L185" s="18" t="n">
        <x:v>95</x:v>
      </x:c>
      <x:c r="M185" s="18" t="n">
        <x:v>135</x:v>
      </x:c>
      <x:c r="N185" s="7"/>
      <x:c r="O185" s="7" t="str">
        <x:v>BRareiaaplicada466,96BRL/m³≈93,59USD. Faixa contempla seleção adicional/qualidade/frete, nenhuma oferta PY. Perdas de fornecimento no preço, não no volume instalado.</x:v>
      </x:c>
      <x:c r="P185" s="7" t="str">
        <x:v> Exclui: </x:v>
      </x:c>
      <x:c r="Q185" s="7" t="str">
        <x:v>ESP-P04, ESP-P01, ESP-EST01</x:v>
      </x:c>
      <x:c r="R185" s="2"/>
      <x:c r="S185" s="2"/>
    </x:row>
    <x:row r="186" ht="65" customHeight="1">
      <x:c r="A186" s="2"/>
      <x:c r="B186" s="2"/>
      <x:c r="C186" s="7" t="str">
        <x:v>ESP-B06</x:v>
      </x:c>
      <x:c r="D186" s="7" t="str">
        <x:v>Beach tennis</x:v>
      </x:c>
      <x:c r="E186" s="7" t="str">
        <x:v>Borda de contenção protegida</x:v>
      </x:c>
      <x:c r="F186" s="7" t="str">
        <x:v>M-ESP-B06</x:v>
      </x:c>
      <x:c r="G186" s="22" t="n">
        <x:f>Medidas!I185</x:f>
        <x:v>88</x:v>
      </x:c>
      <x:c r="H186" s="19" t="str">
        <x:v>m</x:v>
      </x:c>
      <x:c r="I186" s="22" t="n">
        <x:f>CHOOSE(Premissas!$F$6,K186,L186,M186)</x:f>
        <x:v>35</x:v>
      </x:c>
      <x:c r="J186" s="19" t="n">
        <x:f>IF(COUNT(G186,I186)=2,G186*I186,NA())</x:f>
        <x:v>3080</x:v>
      </x:c>
      <x:c r="K186" s="18" t="n">
        <x:v>20</x:v>
      </x:c>
      <x:c r="L186" s="18" t="n">
        <x:v>35</x:v>
      </x:c>
      <x:c r="M186" s="18" t="n">
        <x:v>55</x:v>
      </x:c>
      <x:c r="N186" s="7"/>
      <x:c r="O186" s="7" t="str">
        <x:v>Provisão própria borda/apoio sem aresta perigosa; fora da zona livre. Sem cotação.</x:v>
      </x:c>
      <x:c r="P186" s="7" t="str">
        <x:v> Exclui: </x:v>
      </x:c>
      <x:c r="Q186" s="7" t="str">
        <x:v>ESP-EST01</x:v>
      </x:c>
      <x:c r="R186" s="2"/>
      <x:c r="S186" s="2"/>
    </x:row>
    <x:row r="187" ht="65" customHeight="1">
      <x:c r="A187" s="2"/>
      <x:c r="B187" s="2"/>
      <x:c r="C187" s="7" t="str">
        <x:v>ESP-B07</x:v>
      </x:c>
      <x:c r="D187" s="7" t="str">
        <x:v>Beach tennis</x:v>
      </x:c>
      <x:c r="E187" s="7" t="str">
        <x:v>Cerca de3m, sem portão</x:v>
      </x:c>
      <x:c r="F187" s="7" t="str">
        <x:v>M-ESP-B07</x:v>
      </x:c>
      <x:c r="G187" s="22" t="n">
        <x:f>Medidas!I186</x:f>
        <x:v>258</x:v>
      </x:c>
      <x:c r="H187" s="19" t="str">
        <x:v>m²</x:v>
      </x:c>
      <x:c r="I187" s="22" t="n">
        <x:f>CHOOSE(Premissas!$F$6,K187,L187,M187)</x:f>
        <x:v>48</x:v>
      </x:c>
      <x:c r="J187" s="19" t="n">
        <x:f>IF(COUNT(G187,I187)=2,G187*I187,NA())</x:f>
        <x:v>12384</x:v>
      </x:c>
      <x:c r="K187" s="18" t="n">
        <x:v>35</x:v>
      </x:c>
      <x:c r="L187" s="18" t="n">
        <x:v>48</x:v>
      </x:c>
      <x:c r="M187" s="18" t="n">
        <x:v>68</x:v>
      </x:c>
      <x:c r="N187" s="7"/>
      <x:c r="O187" s="7" t="str">
        <x:v>Comparável parcialBR48,32USD/m²; faixa própria com suporte e fixação. Não é cobertura aérea.</x:v>
      </x:c>
      <x:c r="P187" s="7" t="str">
        <x:v> Exclui: </x:v>
      </x:c>
      <x:c r="Q187" s="7" t="str">
        <x:v>ESP-P04, ESP-EST01</x:v>
      </x:c>
      <x:c r="R187" s="2"/>
      <x:c r="S187" s="2"/>
    </x:row>
    <x:row r="188" ht="65" customHeight="1">
      <x:c r="A188" s="2"/>
      <x:c r="B188" s="2"/>
      <x:c r="C188" s="7" t="str">
        <x:v>ESP-B08</x:v>
      </x:c>
      <x:c r="D188" s="7" t="str">
        <x:v>Beach tennis</x:v>
      </x:c>
      <x:c r="E188" s="7" t="str">
        <x:v>Portão de acesso2×3m</x:v>
      </x:c>
      <x:c r="F188" s="7" t="str">
        <x:v>M-ESP-B08</x:v>
      </x:c>
      <x:c r="G188" s="22" t="n">
        <x:f>Medidas!I187</x:f>
        <x:v>6</x:v>
      </x:c>
      <x:c r="H188" s="19" t="str">
        <x:v>m²</x:v>
      </x:c>
      <x:c r="I188" s="22" t="n">
        <x:f>CHOOSE(Premissas!$F$6,K188,L188,M188)</x:f>
        <x:v>180</x:v>
      </x:c>
      <x:c r="J188" s="19" t="n">
        <x:f>IF(COUNT(G188,I188)=2,G188*I188,NA())</x:f>
        <x:v>1080</x:v>
      </x:c>
      <x:c r="K188" s="18" t="n">
        <x:v>130</x:v>
      </x:c>
      <x:c r="L188" s="18" t="n">
        <x:v>180</x:v>
      </x:c>
      <x:c r="M188" s="18" t="n">
        <x:v>250</x:v>
      </x:c>
      <x:c r="N188" s="7"/>
      <x:c r="O188" s="7" t="str">
        <x:v>BR154,44USD/m²; faixa instalação/acabamento.</x:v>
      </x:c>
      <x:c r="P188" s="7" t="str">
        <x:v> Exclui: </x:v>
      </x:c>
      <x:c r="Q188" s="7" t="str">
        <x:v>ESP-P04, ESP-EST01</x:v>
      </x:c>
      <x:c r="R188" s="2"/>
      <x:c r="S188" s="2"/>
    </x:row>
    <x:row r="189" ht="65" customHeight="1">
      <x:c r="A189" s="2"/>
      <x:c r="B189" s="2"/>
      <x:c r="C189" s="7" t="str">
        <x:v>ESP-B09</x:v>
      </x:c>
      <x:c r="D189" s="7" t="str">
        <x:v>Beach tennis</x:v>
      </x:c>
      <x:c r="E189" s="7" t="str">
        <x:v>Kit beach tennis: postes reguláveis/rede/linhas/acolchoamento</x:v>
      </x:c>
      <x:c r="F189" s="7" t="str">
        <x:v>M-ESP-B09</x:v>
      </x:c>
      <x:c r="G189" s="22" t="n">
        <x:f>Medidas!I188</x:f>
        <x:v>1</x:v>
      </x:c>
      <x:c r="H189" s="19" t="str">
        <x:v>conj</x:v>
      </x:c>
      <x:c r="I189" s="22" t="n">
        <x:f>CHOOSE(Premissas!$F$6,K189,L189,M189)</x:f>
        <x:v>1100</x:v>
      </x:c>
      <x:c r="J189" s="19" t="n">
        <x:f>IF(COUNT(G189,I189)=2,G189*I189,NA())</x:f>
        <x:v>1100</x:v>
      </x:c>
      <x:c r="K189" s="18" t="n">
        <x:v>650</x:v>
      </x:c>
      <x:c r="L189" s="18" t="n">
        <x:v>1100</x:v>
      </x:c>
      <x:c r="M189" s="18" t="n">
        <x:v>1800</x:v>
      </x:c>
      <x:c r="N189" s="7"/>
      <x:c r="O189" s="7" t="str">
        <x:v>KitBTBR580,87USD como piso parcial; faixa amplia proteção/especificação. Para vôlei é analogia, não cotação própria.</x:v>
      </x:c>
      <x:c r="P189" s="7" t="str">
        <x:v> Exclui: </x:v>
      </x:c>
      <x:c r="Q189" s="7" t="str">
        <x:v>ESP-P04, ESP-D05, ESP-EST01</x:v>
      </x:c>
      <x:c r="R189" s="2"/>
      <x:c r="S189" s="2"/>
    </x:row>
    <x:row r="190" ht="65" customHeight="1">
      <x:c r="A190" s="2"/>
      <x:c r="B190" s="2"/>
      <x:c r="C190" s="7" t="str">
        <x:v>ESP-B10</x:v>
      </x:c>
      <x:c r="D190" s="7" t="str">
        <x:v>Beach tennis</x:v>
      </x:c>
      <x:c r="E190" s="7" t="str">
        <x:v>Postes de iluminação8m com fundações</x:v>
      </x:c>
      <x:c r="F190" s="7" t="str">
        <x:v>M-ESP-B10</x:v>
      </x:c>
      <x:c r="G190" s="22" t="n">
        <x:f>Medidas!I189</x:f>
        <x:v>4</x:v>
      </x:c>
      <x:c r="H190" s="19" t="str">
        <x:v>un</x:v>
      </x:c>
      <x:c r="I190" s="22" t="n">
        <x:f>CHOOSE(Premissas!$F$6,K190,L190,M190)</x:f>
        <x:v>1800</x:v>
      </x:c>
      <x:c r="J190" s="19" t="n">
        <x:f>IF(COUNT(G190,I190)=2,G190*I190,NA())</x:f>
        <x:v>7200</x:v>
      </x:c>
      <x:c r="K190" s="18" t="n">
        <x:v>1200</x:v>
      </x:c>
      <x:c r="L190" s="18" t="n">
        <x:v>1800</x:v>
      </x:c>
      <x:c r="M190" s="18" t="n">
        <x:v>2800</x:v>
      </x:c>
      <x:c r="N190" s="7"/>
      <x:c r="O190" s="7" t="str">
        <x:v>Provisão própria sem cotação; respeitar gabarito e segurança.</x:v>
      </x:c>
      <x:c r="P190" s="7" t="str">
        <x:v> Exclui: </x:v>
      </x:c>
      <x:c r="Q190" s="7" t="str">
        <x:v>ESP-EST01</x:v>
      </x:c>
      <x:c r="R190" s="2"/>
      <x:c r="S190" s="2"/>
    </x:row>
    <x:row r="191" ht="65" customHeight="1">
      <x:c r="A191" s="2"/>
      <x:c r="B191" s="2"/>
      <x:c r="C191" s="7" t="str">
        <x:v>ESP-B11</x:v>
      </x:c>
      <x:c r="D191" s="7" t="str">
        <x:v>Beach tennis</x:v>
      </x:c>
      <x:c r="E191" s="7" t="str">
        <x:v>Luminárias LED400W</x:v>
      </x:c>
      <x:c r="F191" s="7" t="str">
        <x:v>M-ESP-B11</x:v>
      </x:c>
      <x:c r="G191" s="22" t="n">
        <x:f>Medidas!I190</x:f>
        <x:v>8</x:v>
      </x:c>
      <x:c r="H191" s="19" t="str">
        <x:v>un</x:v>
      </x:c>
      <x:c r="I191" s="22" t="n">
        <x:f>CHOOSE(Premissas!$F$6,K191,L191,M191)</x:f>
        <x:v>550</x:v>
      </x:c>
      <x:c r="J191" s="19" t="n">
        <x:f>IF(COUNT(G191,I191)=2,G191*I191,NA())</x:f>
        <x:v>4400</x:v>
      </x:c>
      <x:c r="K191" s="18" t="n">
        <x:v>350</x:v>
      </x:c>
      <x:c r="L191" s="18" t="n">
        <x:v>550</x:v>
      </x:c>
      <x:c r="M191" s="18" t="n">
        <x:v>900</x:v>
      </x:c>
      <x:c r="N191" s="7"/>
      <x:c r="O191" s="7" t="str">
        <x:v>Provisão própria; meta recreativa300lux, inferior ao mínimo ITF500lux para jogos sob luz artificial no circuito (§24 p.23); não equivale à homologação.</x:v>
      </x:c>
      <x:c r="P191" s="7" t="str">
        <x:v> Exclui: </x:v>
      </x:c>
      <x:c r="Q191" s="7" t="str">
        <x:v>ESP-D04, ESP-EST01</x:v>
      </x:c>
      <x:c r="R191" s="2"/>
      <x:c r="S191" s="2"/>
    </x:row>
    <x:row r="192" ht="65" customHeight="1">
      <x:c r="A192" s="2"/>
      <x:c r="B192" s="2"/>
      <x:c r="C192" s="7" t="str">
        <x:v>ESP-B12</x:v>
      </x:c>
      <x:c r="D192" s="7" t="str">
        <x:v>Beach tennis</x:v>
      </x:c>
      <x:c r="E192" s="7" t="str">
        <x:v>Circuitos/quadro/aterramento de iluminação</x:v>
      </x:c>
      <x:c r="F192" s="7" t="str">
        <x:v>M-ESP-B12</x:v>
      </x:c>
      <x:c r="G192" s="22" t="n">
        <x:f>Medidas!I191</x:f>
        <x:v>1</x:v>
      </x:c>
      <x:c r="H192" s="19" t="str">
        <x:v>conj</x:v>
      </x:c>
      <x:c r="I192" s="22" t="n">
        <x:f>CHOOSE(Premissas!$F$6,K192,L192,M192)</x:f>
        <x:v>4000</x:v>
      </x:c>
      <x:c r="J192" s="19" t="n">
        <x:f>IF(COUNT(G192,I192)=2,G192*I192,NA())</x:f>
        <x:v>4000</x:v>
      </x:c>
      <x:c r="K192" s="18" t="n">
        <x:v>2500</x:v>
      </x:c>
      <x:c r="L192" s="18" t="n">
        <x:v>4000</x:v>
      </x:c>
      <x:c r="M192" s="18" t="n">
        <x:v>6500</x:v>
      </x:c>
      <x:c r="N192" s="7"/>
      <x:c r="O192" s="7" t="str">
        <x:v>Provisão própria, sem repetir alimentação geral R05.</x:v>
      </x:c>
      <x:c r="P192" s="7" t="str">
        <x:v> Exclui: </x:v>
      </x:c>
      <x:c r="Q192" s="7" t="str">
        <x:v>ESP-EST01</x:v>
      </x:c>
      <x:c r="R192" s="2"/>
      <x:c r="S192" s="2"/>
    </x:row>
    <x:row r="193" ht="65" customHeight="1">
      <x:c r="A193" s="2"/>
      <x:c r="B193" s="2"/>
      <x:c r="C193" s="7" t="str">
        <x:v>ESP-B13</x:v>
      </x:c>
      <x:c r="D193" s="7" t="str">
        <x:v>Beach tennis</x:v>
      </x:c>
      <x:c r="E193" s="7" t="str">
        <x:v>Caixas e ligação local da drenagem</x:v>
      </x:c>
      <x:c r="F193" s="7" t="str">
        <x:v>M-ESP-B13</x:v>
      </x:c>
      <x:c r="G193" s="22" t="n">
        <x:f>Medidas!I192</x:f>
        <x:v>1</x:v>
      </x:c>
      <x:c r="H193" s="19" t="str">
        <x:v>conj</x:v>
      </x:c>
      <x:c r="I193" s="22" t="n">
        <x:f>CHOOSE(Premissas!$F$6,K193,L193,M193)</x:f>
        <x:v>1600</x:v>
      </x:c>
      <x:c r="J193" s="19" t="n">
        <x:f>IF(COUNT(G193,I193)=2,G193*I193,NA())</x:f>
        <x:v>1600</x:v>
      </x:c>
      <x:c r="K193" s="18" t="n">
        <x:v>900</x:v>
      </x:c>
      <x:c r="L193" s="18" t="n">
        <x:v>1600</x:v>
      </x:c>
      <x:c r="M193" s="18" t="n">
        <x:v>2800</x:v>
      </x:c>
      <x:c r="N193" s="7"/>
      <x:c r="O193" s="7" t="str">
        <x:v>Faixa própria; drenos dentro da quadra B03/V03 separados.</x:v>
      </x:c>
      <x:c r="P193" s="7" t="str">
        <x:v> Exclui: </x:v>
      </x:c>
      <x:c r="Q193" s="7" t="str">
        <x:v>ESP-EST01</x:v>
      </x:c>
      <x:c r="R193" s="2"/>
      <x:c r="S193" s="2"/>
    </x:row>
    <x:row r="194" ht="65" customHeight="1">
      <x:c r="A194" s="2"/>
      <x:c r="B194" s="2"/>
      <x:c r="C194" s="7" t="str">
        <x:v>ESP-B14</x:v>
      </x:c>
      <x:c r="D194" s="7" t="str">
        <x:v>Beach tennis</x:v>
      </x:c>
      <x:c r="E194" s="7" t="str">
        <x:v>Mobiliário e limpeza inicial da areia</x:v>
      </x:c>
      <x:c r="F194" s="7" t="str">
        <x:v>M-ESP-B14</x:v>
      </x:c>
      <x:c r="G194" s="22" t="n">
        <x:f>Medidas!I193</x:f>
        <x:v>1</x:v>
      </x:c>
      <x:c r="H194" s="19" t="str">
        <x:v>conj</x:v>
      </x:c>
      <x:c r="I194" s="22" t="n">
        <x:f>CHOOSE(Premissas!$F$6,K194,L194,M194)</x:f>
        <x:v>1100</x:v>
      </x:c>
      <x:c r="J194" s="19" t="n">
        <x:f>IF(COUNT(G194,I194)=2,G194*I194,NA())</x:f>
        <x:v>1100</x:v>
      </x:c>
      <x:c r="K194" s="18" t="n">
        <x:v>650</x:v>
      </x:c>
      <x:c r="L194" s="18" t="n">
        <x:v>1100</x:v>
      </x:c>
      <x:c r="M194" s="18" t="n">
        <x:v>1800</x:v>
      </x:c>
      <x:c r="N194" s="7"/>
      <x:c r="O194" s="7" t="str">
        <x:v>Faixa técnica própria, sem cotação.</x:v>
      </x:c>
      <x:c r="P194" s="7" t="str">
        <x:v> Exclui: </x:v>
      </x:c>
      <x:c r="Q194" s="7" t="str">
        <x:v>ESP-EST01</x:v>
      </x:c>
      <x:c r="R194" s="2"/>
      <x:c r="S194" s="2"/>
    </x:row>
    <x:row r="195" ht="65" customHeight="1">
      <x:c r="A195" s="2"/>
      <x:c r="B195" s="2"/>
      <x:c r="C195" s="7" t="str">
        <x:v>ESP-V01</x:v>
      </x:c>
      <x:c r="D195" s="7" t="str">
        <x:v>Vôlei de praia</x:v>
      </x:c>
      <x:c r="E195" s="7" t="str">
        <x:v>Regularização fina da base</x:v>
      </x:c>
      <x:c r="F195" s="7" t="str">
        <x:v>VP</x:v>
      </x:c>
      <x:c r="G195" s="22" t="n">
        <x:f>Medidas!I34</x:f>
        <x:v>468</x:v>
      </x:c>
      <x:c r="H195" s="19" t="str">
        <x:v>m²</x:v>
      </x:c>
      <x:c r="I195" s="22" t="n">
        <x:f>CHOOSE(Premissas!$F$6,K195,L195,M195)</x:f>
        <x:v>1.8</x:v>
      </x:c>
      <x:c r="J195" s="19" t="n">
        <x:f>IF(COUNT(G195,I195)=2,G195*I195,NA())</x:f>
        <x:v>842.4</x:v>
      </x:c>
      <x:c r="K195" s="18" t="n">
        <x:v>1</x:v>
      </x:c>
      <x:c r="L195" s="18" t="n">
        <x:v>1.8</x:v>
      </x:c>
      <x:c r="M195" s="18" t="n">
        <x:v>3</x:v>
      </x:c>
      <x:c r="N195" s="7"/>
      <x:c r="O195" s="7" t="str">
        <x:v>Faixa própria preparação da plataforma recebida T01/T02.</x:v>
      </x:c>
      <x:c r="P195" s="7" t="str">
        <x:v> Exclui: </x:v>
      </x:c>
      <x:c r="Q195" s="7" t="str">
        <x:v>ESP-P02, ESP-EST01</x:v>
      </x:c>
      <x:c r="R195" s="2"/>
      <x:c r="S195" s="2"/>
    </x:row>
    <x:row r="196" ht="65" customHeight="1">
      <x:c r="A196" s="2"/>
      <x:c r="B196" s="2"/>
      <x:c r="C196" s="7" t="str">
        <x:v>ESP-V02</x:v>
      </x:c>
      <x:c r="D196" s="7" t="str">
        <x:v>Vôlei de praia</x:v>
      </x:c>
      <x:c r="E196" s="7" t="str">
        <x:v>Camada drenante granular10cm</x:v>
      </x:c>
      <x:c r="F196" s="7" t="str">
        <x:v>M-ESP-V02</x:v>
      </x:c>
      <x:c r="G196" s="22" t="n">
        <x:f>Medidas!I194</x:f>
        <x:v>46.8</x:v>
      </x:c>
      <x:c r="H196" s="19" t="str">
        <x:v>m³</x:v>
      </x:c>
      <x:c r="I196" s="22" t="n">
        <x:f>CHOOSE(Premissas!$F$6,K196,L196,M196)</x:f>
        <x:v>55</x:v>
      </x:c>
      <x:c r="J196" s="19" t="n">
        <x:f>IF(COUNT(G196,I196)=2,G196*I196,NA())</x:f>
        <x:v>2574</x:v>
      </x:c>
      <x:c r="K196" s="18" t="n">
        <x:v>35</x:v>
      </x:c>
      <x:c r="L196" s="18" t="n">
        <x:v>55</x:v>
      </x:c>
      <x:c r="M196" s="18" t="n">
        <x:v>85</x:v>
      </x:c>
      <x:c r="N196" s="7"/>
      <x:c r="O196" s="7" t="str">
        <x:v>Mesmo critério da base drenante F02; sem duplicar brita do dreno.</x:v>
      </x:c>
      <x:c r="P196" s="7" t="str">
        <x:v> Exclui: </x:v>
      </x:c>
      <x:c r="Q196" s="7" t="str">
        <x:v>ESP-P01, ESP-EST01</x:v>
      </x:c>
      <x:c r="R196" s="2"/>
      <x:c r="S196" s="2"/>
    </x:row>
    <x:row r="197" ht="65" customHeight="1">
      <x:c r="A197" s="2"/>
      <x:c r="B197" s="2"/>
      <x:c r="C197" s="7" t="str">
        <x:v>ESP-V03</x:v>
      </x:c>
      <x:c r="D197" s="7" t="str">
        <x:v>Vôlei de praia</x:v>
      </x:c>
      <x:c r="E197" s="7" t="str">
        <x:v>Drenos enterrados com vala/tubo/brita/manta</x:v>
      </x:c>
      <x:c r="F197" s="7" t="str">
        <x:v>M-ESP-V03</x:v>
      </x:c>
      <x:c r="G197" s="22" t="n">
        <x:f>Medidas!I195</x:f>
        <x:v>152</x:v>
      </x:c>
      <x:c r="H197" s="19" t="str">
        <x:v>m</x:v>
      </x:c>
      <x:c r="I197" s="22" t="n">
        <x:f>CHOOSE(Premissas!$F$6,K197,L197,M197)</x:f>
        <x:v>35</x:v>
      </x:c>
      <x:c r="J197" s="19" t="n">
        <x:f>IF(COUNT(G197,I197)=2,G197*I197,NA())</x:f>
        <x:v>5320</x:v>
      </x:c>
      <x:c r="K197" s="18" t="n">
        <x:v>25</x:v>
      </x:c>
      <x:c r="L197" s="18" t="n">
        <x:v>35</x:v>
      </x:c>
      <x:c r="M197" s="18" t="n">
        <x:v>50</x:v>
      </x:c>
      <x:c r="N197" s="7"/>
      <x:c r="O197" s="7" t="str">
        <x:v>BRdreno29,35USD/m sem escavação aberta; faixa inclui vala e coletor. Dimensionamento por infiltração ainda não realizado.</x:v>
      </x:c>
      <x:c r="P197" s="7" t="str">
        <x:v> Exclui: </x:v>
      </x:c>
      <x:c r="Q197" s="7" t="str">
        <x:v>ESP-P04, ESP-EST01</x:v>
      </x:c>
      <x:c r="R197" s="2"/>
      <x:c r="S197" s="2"/>
    </x:row>
    <x:row r="198" ht="65" customHeight="1">
      <x:c r="A198" s="2"/>
      <x:c r="B198" s="2"/>
      <x:c r="C198" s="7" t="str">
        <x:v>ESP-V04</x:v>
      </x:c>
      <x:c r="D198" s="7" t="str">
        <x:v>Vôlei de praia</x:v>
      </x:c>
      <x:c r="E198" s="7" t="str">
        <x:v>Geotêxtil separador horizontal</x:v>
      </x:c>
      <x:c r="F198" s="7" t="str">
        <x:v>VP</x:v>
      </x:c>
      <x:c r="G198" s="22" t="n">
        <x:f>Medidas!I34</x:f>
        <x:v>468</x:v>
      </x:c>
      <x:c r="H198" s="19" t="str">
        <x:v>m²</x:v>
      </x:c>
      <x:c r="I198" s="22" t="n">
        <x:f>CHOOSE(Premissas!$F$6,K198,L198,M198)</x:f>
        <x:v>3.5</x:v>
      </x:c>
      <x:c r="J198" s="19" t="n">
        <x:f>IF(COUNT(G198,I198)=2,G198*I198,NA())</x:f>
        <x:v>1638</x:v>
      </x:c>
      <x:c r="K198" s="18" t="n">
        <x:v>2</x:v>
      </x:c>
      <x:c r="L198" s="18" t="n">
        <x:v>3.5</x:v>
      </x:c>
      <x:c r="M198" s="18" t="n">
        <x:v>6</x:v>
      </x:c>
      <x:c r="N198" s="7"/>
      <x:c r="O198" s="7" t="str">
        <x:v>Faixa própria material a especificar; RT31BR6,38USD/m² não é material automaticamente indicado.</x:v>
      </x:c>
      <x:c r="P198" s="7" t="str">
        <x:v> Exclui: </x:v>
      </x:c>
      <x:c r="Q198" s="7" t="str">
        <x:v>ESP-P04, ESP-EST01</x:v>
      </x:c>
      <x:c r="R198" s="2"/>
      <x:c r="S198" s="2"/>
    </x:row>
    <x:row r="199" ht="65" customHeight="1">
      <x:c r="A199" s="2"/>
      <x:c r="B199" s="2"/>
      <x:c r="C199" s="7" t="str">
        <x:v>ESP-V05</x:v>
      </x:c>
      <x:c r="D199" s="7" t="str">
        <x:v>Vôlei de praia</x:v>
      </x:c>
      <x:c r="E199" s="7" t="str">
        <x:v>Areia esportiva40cm, limpa, transportada e aplicada</x:v>
      </x:c>
      <x:c r="F199" s="7" t="str">
        <x:v>M-ESP-V05</x:v>
      </x:c>
      <x:c r="G199" s="22" t="n">
        <x:f>Medidas!I196</x:f>
        <x:v>187.2</x:v>
      </x:c>
      <x:c r="H199" s="19" t="str">
        <x:v>m³</x:v>
      </x:c>
      <x:c r="I199" s="22" t="n">
        <x:f>CHOOSE(Premissas!$F$6,K199,L199,M199)</x:f>
        <x:v>95</x:v>
      </x:c>
      <x:c r="J199" s="19" t="n">
        <x:f>IF(COUNT(G199,I199)=2,G199*I199,NA())</x:f>
        <x:v>17784</x:v>
      </x:c>
      <x:c r="K199" s="18" t="n">
        <x:v>70</x:v>
      </x:c>
      <x:c r="L199" s="18" t="n">
        <x:v>95</x:v>
      </x:c>
      <x:c r="M199" s="18" t="n">
        <x:v>135</x:v>
      </x:c>
      <x:c r="N199" s="7"/>
      <x:c r="O199" s="7" t="str">
        <x:v>BRareiaaplicada466,96BRL/m³≈93,59USD. Faixa contempla seleção adicional/qualidade/frete, nenhuma oferta PY. Perdas de fornecimento no preço, não no volume instalado.</x:v>
      </x:c>
      <x:c r="P199" s="7" t="str">
        <x:v> Exclui: </x:v>
      </x:c>
      <x:c r="Q199" s="7" t="str">
        <x:v>ESP-P04, ESP-P01, ESP-EST01</x:v>
      </x:c>
      <x:c r="R199" s="2"/>
      <x:c r="S199" s="2"/>
    </x:row>
    <x:row r="200" ht="65" customHeight="1">
      <x:c r="A200" s="2"/>
      <x:c r="B200" s="2"/>
      <x:c r="C200" s="7" t="str">
        <x:v>ESP-V06</x:v>
      </x:c>
      <x:c r="D200" s="7" t="str">
        <x:v>Vôlei de praia</x:v>
      </x:c>
      <x:c r="E200" s="7" t="str">
        <x:v>Borda de contenção protegida</x:v>
      </x:c>
      <x:c r="F200" s="7" t="str">
        <x:v>M-ESP-V06</x:v>
      </x:c>
      <x:c r="G200" s="22" t="n">
        <x:f>Medidas!I197</x:f>
        <x:v>88</x:v>
      </x:c>
      <x:c r="H200" s="19" t="str">
        <x:v>m</x:v>
      </x:c>
      <x:c r="I200" s="22" t="n">
        <x:f>CHOOSE(Premissas!$F$6,K200,L200,M200)</x:f>
        <x:v>35</x:v>
      </x:c>
      <x:c r="J200" s="19" t="n">
        <x:f>IF(COUNT(G200,I200)=2,G200*I200,NA())</x:f>
        <x:v>3080</x:v>
      </x:c>
      <x:c r="K200" s="18" t="n">
        <x:v>20</x:v>
      </x:c>
      <x:c r="L200" s="18" t="n">
        <x:v>35</x:v>
      </x:c>
      <x:c r="M200" s="18" t="n">
        <x:v>55</x:v>
      </x:c>
      <x:c r="N200" s="7"/>
      <x:c r="O200" s="7" t="str">
        <x:v>Provisão própria borda/apoio sem aresta perigosa; fora da zona livre. Sem cotação.</x:v>
      </x:c>
      <x:c r="P200" s="7" t="str">
        <x:v> Exclui: </x:v>
      </x:c>
      <x:c r="Q200" s="7" t="str">
        <x:v>ESP-EST01</x:v>
      </x:c>
      <x:c r="R200" s="2"/>
      <x:c r="S200" s="2"/>
    </x:row>
    <x:row r="201" ht="65" customHeight="1">
      <x:c r="A201" s="2"/>
      <x:c r="B201" s="2"/>
      <x:c r="C201" s="7" t="str">
        <x:v>ESP-V07</x:v>
      </x:c>
      <x:c r="D201" s="7" t="str">
        <x:v>Vôlei de praia</x:v>
      </x:c>
      <x:c r="E201" s="7" t="str">
        <x:v>Cerca de3m, sem portão</x:v>
      </x:c>
      <x:c r="F201" s="7" t="str">
        <x:v>M-ESP-V07</x:v>
      </x:c>
      <x:c r="G201" s="22" t="n">
        <x:f>Medidas!I198</x:f>
        <x:v>258</x:v>
      </x:c>
      <x:c r="H201" s="19" t="str">
        <x:v>m²</x:v>
      </x:c>
      <x:c r="I201" s="22" t="n">
        <x:f>CHOOSE(Premissas!$F$6,K201,L201,M201)</x:f>
        <x:v>48</x:v>
      </x:c>
      <x:c r="J201" s="19" t="n">
        <x:f>IF(COUNT(G201,I201)=2,G201*I201,NA())</x:f>
        <x:v>12384</x:v>
      </x:c>
      <x:c r="K201" s="18" t="n">
        <x:v>35</x:v>
      </x:c>
      <x:c r="L201" s="18" t="n">
        <x:v>48</x:v>
      </x:c>
      <x:c r="M201" s="18" t="n">
        <x:v>68</x:v>
      </x:c>
      <x:c r="N201" s="7"/>
      <x:c r="O201" s="7" t="str">
        <x:v>Comparável parcialBR48,32USD/m²; faixa própria com suporte e fixação. Não é cobertura aérea.</x:v>
      </x:c>
      <x:c r="P201" s="7" t="str">
        <x:v> Exclui: </x:v>
      </x:c>
      <x:c r="Q201" s="7" t="str">
        <x:v>ESP-P04, ESP-EST01</x:v>
      </x:c>
      <x:c r="R201" s="2"/>
      <x:c r="S201" s="2"/>
    </x:row>
    <x:row r="202" ht="65" customHeight="1">
      <x:c r="A202" s="2"/>
      <x:c r="B202" s="2"/>
      <x:c r="C202" s="7" t="str">
        <x:v>ESP-V08</x:v>
      </x:c>
      <x:c r="D202" s="7" t="str">
        <x:v>Vôlei de praia</x:v>
      </x:c>
      <x:c r="E202" s="7" t="str">
        <x:v>Portão de acesso2×3m</x:v>
      </x:c>
      <x:c r="F202" s="7" t="str">
        <x:v>M-ESP-V08</x:v>
      </x:c>
      <x:c r="G202" s="22" t="n">
        <x:f>Medidas!I199</x:f>
        <x:v>6</x:v>
      </x:c>
      <x:c r="H202" s="19" t="str">
        <x:v>m²</x:v>
      </x:c>
      <x:c r="I202" s="22" t="n">
        <x:f>CHOOSE(Premissas!$F$6,K202,L202,M202)</x:f>
        <x:v>180</x:v>
      </x:c>
      <x:c r="J202" s="19" t="n">
        <x:f>IF(COUNT(G202,I202)=2,G202*I202,NA())</x:f>
        <x:v>1080</x:v>
      </x:c>
      <x:c r="K202" s="18" t="n">
        <x:v>130</x:v>
      </x:c>
      <x:c r="L202" s="18" t="n">
        <x:v>180</x:v>
      </x:c>
      <x:c r="M202" s="18" t="n">
        <x:v>250</x:v>
      </x:c>
      <x:c r="N202" s="7"/>
      <x:c r="O202" s="7" t="str">
        <x:v>BR154,44USD/m²; faixa instalação/acabamento.</x:v>
      </x:c>
      <x:c r="P202" s="7" t="str">
        <x:v> Exclui: </x:v>
      </x:c>
      <x:c r="Q202" s="7" t="str">
        <x:v>ESP-P04, ESP-EST01</x:v>
      </x:c>
      <x:c r="R202" s="2"/>
      <x:c r="S202" s="2"/>
    </x:row>
    <x:row r="203" ht="65" customHeight="1">
      <x:c r="A203" s="2"/>
      <x:c r="B203" s="2"/>
      <x:c r="C203" s="7" t="str">
        <x:v>ESP-V09</x:v>
      </x:c>
      <x:c r="D203" s="7" t="str">
        <x:v>Vôlei de praia</x:v>
      </x:c>
      <x:c r="E203" s="7" t="str">
        <x:v>Kit vôlei: postes reguláveis/rede/antenas/linhas/acolchoamento</x:v>
      </x:c>
      <x:c r="F203" s="7" t="str">
        <x:v>M-ESP-V09</x:v>
      </x:c>
      <x:c r="G203" s="22" t="n">
        <x:f>Medidas!I200</x:f>
        <x:v>1</x:v>
      </x:c>
      <x:c r="H203" s="19" t="str">
        <x:v>conj</x:v>
      </x:c>
      <x:c r="I203" s="22" t="n">
        <x:f>CHOOSE(Premissas!$F$6,K203,L203,M203)</x:f>
        <x:v>1100</x:v>
      </x:c>
      <x:c r="J203" s="19" t="n">
        <x:f>IF(COUNT(G203,I203)=2,G203*I203,NA())</x:f>
        <x:v>1100</x:v>
      </x:c>
      <x:c r="K203" s="18" t="n">
        <x:v>650</x:v>
      </x:c>
      <x:c r="L203" s="18" t="n">
        <x:v>1100</x:v>
      </x:c>
      <x:c r="M203" s="18" t="n">
        <x:v>1800</x:v>
      </x:c>
      <x:c r="N203" s="7"/>
      <x:c r="O203" s="7" t="str">
        <x:v>KitBTBR580,87USD como piso parcial; faixa amplia proteção/especificação. Para vôlei é analogia, não cotação própria.</x:v>
      </x:c>
      <x:c r="P203" s="7" t="str">
        <x:v> Exclui: </x:v>
      </x:c>
      <x:c r="Q203" s="7" t="str">
        <x:v>ESP-P04, ESP-D06, ESP-EST01</x:v>
      </x:c>
      <x:c r="R203" s="2"/>
      <x:c r="S203" s="2"/>
    </x:row>
    <x:row r="204" ht="65" customHeight="1">
      <x:c r="A204" s="2"/>
      <x:c r="B204" s="2"/>
      <x:c r="C204" s="7" t="str">
        <x:v>ESP-V10</x:v>
      </x:c>
      <x:c r="D204" s="7" t="str">
        <x:v>Vôlei de praia</x:v>
      </x:c>
      <x:c r="E204" s="7" t="str">
        <x:v>Postes de iluminação8m com fundações</x:v>
      </x:c>
      <x:c r="F204" s="7" t="str">
        <x:v>M-ESP-V10</x:v>
      </x:c>
      <x:c r="G204" s="22" t="n">
        <x:f>Medidas!I201</x:f>
        <x:v>4</x:v>
      </x:c>
      <x:c r="H204" s="19" t="str">
        <x:v>un</x:v>
      </x:c>
      <x:c r="I204" s="22" t="n">
        <x:f>CHOOSE(Premissas!$F$6,K204,L204,M204)</x:f>
        <x:v>1800</x:v>
      </x:c>
      <x:c r="J204" s="19" t="n">
        <x:f>IF(COUNT(G204,I204)=2,G204*I204,NA())</x:f>
        <x:v>7200</x:v>
      </x:c>
      <x:c r="K204" s="18" t="n">
        <x:v>1200</x:v>
      </x:c>
      <x:c r="L204" s="18" t="n">
        <x:v>1800</x:v>
      </x:c>
      <x:c r="M204" s="18" t="n">
        <x:v>2800</x:v>
      </x:c>
      <x:c r="N204" s="7"/>
      <x:c r="O204" s="7" t="str">
        <x:v>Provisão própria sem cotação; respeitar gabarito e segurança.</x:v>
      </x:c>
      <x:c r="P204" s="7" t="str">
        <x:v> Exclui: </x:v>
      </x:c>
      <x:c r="Q204" s="7" t="str">
        <x:v>ESP-EST01</x:v>
      </x:c>
      <x:c r="R204" s="2"/>
      <x:c r="S204" s="2"/>
    </x:row>
    <x:row r="205" ht="65" customHeight="1">
      <x:c r="A205" s="2"/>
      <x:c r="B205" s="2"/>
      <x:c r="C205" s="7" t="str">
        <x:v>ESP-V11</x:v>
      </x:c>
      <x:c r="D205" s="7" t="str">
        <x:v>Vôlei de praia</x:v>
      </x:c>
      <x:c r="E205" s="7" t="str">
        <x:v>Luminárias LED400W</x:v>
      </x:c>
      <x:c r="F205" s="7" t="str">
        <x:v>M-ESP-V11</x:v>
      </x:c>
      <x:c r="G205" s="22" t="n">
        <x:f>Medidas!I202</x:f>
        <x:v>8</x:v>
      </x:c>
      <x:c r="H205" s="19" t="str">
        <x:v>un</x:v>
      </x:c>
      <x:c r="I205" s="22" t="n">
        <x:f>CHOOSE(Premissas!$F$6,K205,L205,M205)</x:f>
        <x:v>550</x:v>
      </x:c>
      <x:c r="J205" s="19" t="n">
        <x:f>IF(COUNT(G205,I205)=2,G205*I205,NA())</x:f>
        <x:v>4400</x:v>
      </x:c>
      <x:c r="K205" s="18" t="n">
        <x:v>350</x:v>
      </x:c>
      <x:c r="L205" s="18" t="n">
        <x:v>550</x:v>
      </x:c>
      <x:c r="M205" s="18" t="n">
        <x:v>900</x:v>
      </x:c>
      <x:c r="N205" s="7"/>
      <x:c r="O205" s="7" t="str">
        <x:v>Provisão própria; meta recreativa300lux. Não atende automaticamente às exigências de torneio FIVB noturno1000–1500lux.</x:v>
      </x:c>
      <x:c r="P205" s="7" t="str">
        <x:v> Exclui: </x:v>
      </x:c>
      <x:c r="Q205" s="7" t="str">
        <x:v>ESP-D06, ESP-EST01</x:v>
      </x:c>
      <x:c r="R205" s="2"/>
      <x:c r="S205" s="2"/>
    </x:row>
    <x:row r="206" ht="65" customHeight="1">
      <x:c r="A206" s="2"/>
      <x:c r="B206" s="2"/>
      <x:c r="C206" s="7" t="str">
        <x:v>ESP-V12</x:v>
      </x:c>
      <x:c r="D206" s="7" t="str">
        <x:v>Vôlei de praia</x:v>
      </x:c>
      <x:c r="E206" s="7" t="str">
        <x:v>Circuitos/quadro/aterramento de iluminação</x:v>
      </x:c>
      <x:c r="F206" s="7" t="str">
        <x:v>M-ESP-V12</x:v>
      </x:c>
      <x:c r="G206" s="22" t="n">
        <x:f>Medidas!I203</x:f>
        <x:v>1</x:v>
      </x:c>
      <x:c r="H206" s="19" t="str">
        <x:v>conj</x:v>
      </x:c>
      <x:c r="I206" s="22" t="n">
        <x:f>CHOOSE(Premissas!$F$6,K206,L206,M206)</x:f>
        <x:v>4000</x:v>
      </x:c>
      <x:c r="J206" s="19" t="n">
        <x:f>IF(COUNT(G206,I206)=2,G206*I206,NA())</x:f>
        <x:v>4000</x:v>
      </x:c>
      <x:c r="K206" s="18" t="n">
        <x:v>2500</x:v>
      </x:c>
      <x:c r="L206" s="18" t="n">
        <x:v>4000</x:v>
      </x:c>
      <x:c r="M206" s="18" t="n">
        <x:v>6500</x:v>
      </x:c>
      <x:c r="N206" s="7"/>
      <x:c r="O206" s="7" t="str">
        <x:v>Provisão própria, sem repetir alimentação geral R05.</x:v>
      </x:c>
      <x:c r="P206" s="7" t="str">
        <x:v> Exclui: </x:v>
      </x:c>
      <x:c r="Q206" s="7" t="str">
        <x:v>ESP-EST01</x:v>
      </x:c>
      <x:c r="R206" s="2"/>
      <x:c r="S206" s="2"/>
    </x:row>
    <x:row r="207" ht="65" customHeight="1">
      <x:c r="A207" s="2"/>
      <x:c r="B207" s="2"/>
      <x:c r="C207" s="7" t="str">
        <x:v>ESP-V13</x:v>
      </x:c>
      <x:c r="D207" s="7" t="str">
        <x:v>Vôlei de praia</x:v>
      </x:c>
      <x:c r="E207" s="7" t="str">
        <x:v>Caixas e ligação local da drenagem</x:v>
      </x:c>
      <x:c r="F207" s="7" t="str">
        <x:v>M-ESP-V13</x:v>
      </x:c>
      <x:c r="G207" s="22" t="n">
        <x:f>Medidas!I204</x:f>
        <x:v>1</x:v>
      </x:c>
      <x:c r="H207" s="19" t="str">
        <x:v>conj</x:v>
      </x:c>
      <x:c r="I207" s="22" t="n">
        <x:f>CHOOSE(Premissas!$F$6,K207,L207,M207)</x:f>
        <x:v>1600</x:v>
      </x:c>
      <x:c r="J207" s="19" t="n">
        <x:f>IF(COUNT(G207,I207)=2,G207*I207,NA())</x:f>
        <x:v>1600</x:v>
      </x:c>
      <x:c r="K207" s="18" t="n">
        <x:v>900</x:v>
      </x:c>
      <x:c r="L207" s="18" t="n">
        <x:v>1600</x:v>
      </x:c>
      <x:c r="M207" s="18" t="n">
        <x:v>2800</x:v>
      </x:c>
      <x:c r="N207" s="7"/>
      <x:c r="O207" s="7" t="str">
        <x:v>Faixa própria; drenos dentro da quadra B03/V03 separados.</x:v>
      </x:c>
      <x:c r="P207" s="7" t="str">
        <x:v> Exclui: </x:v>
      </x:c>
      <x:c r="Q207" s="7" t="str">
        <x:v>ESP-EST01</x:v>
      </x:c>
      <x:c r="R207" s="2"/>
      <x:c r="S207" s="2"/>
    </x:row>
    <x:row r="208" ht="65" customHeight="1">
      <x:c r="A208" s="2"/>
      <x:c r="B208" s="2"/>
      <x:c r="C208" s="7" t="str">
        <x:v>ESP-V14</x:v>
      </x:c>
      <x:c r="D208" s="7" t="str">
        <x:v>Vôlei de praia</x:v>
      </x:c>
      <x:c r="E208" s="7" t="str">
        <x:v>Mobiliário e limpeza inicial da areia</x:v>
      </x:c>
      <x:c r="F208" s="7" t="str">
        <x:v>M-ESP-V14</x:v>
      </x:c>
      <x:c r="G208" s="22" t="n">
        <x:f>Medidas!I205</x:f>
        <x:v>1</x:v>
      </x:c>
      <x:c r="H208" s="19" t="str">
        <x:v>conj</x:v>
      </x:c>
      <x:c r="I208" s="22" t="n">
        <x:f>CHOOSE(Premissas!$F$6,K208,L208,M208)</x:f>
        <x:v>1100</x:v>
      </x:c>
      <x:c r="J208" s="19" t="n">
        <x:f>IF(COUNT(G208,I208)=2,G208*I208,NA())</x:f>
        <x:v>1100</x:v>
      </x:c>
      <x:c r="K208" s="18" t="n">
        <x:v>650</x:v>
      </x:c>
      <x:c r="L208" s="18" t="n">
        <x:v>1100</x:v>
      </x:c>
      <x:c r="M208" s="18" t="n">
        <x:v>1800</x:v>
      </x:c>
      <x:c r="N208" s="7"/>
      <x:c r="O208" s="7" t="str">
        <x:v>Faixa técnica própria, sem cotação.</x:v>
      </x:c>
      <x:c r="P208" s="7" t="str">
        <x:v> Exclui: </x:v>
      </x:c>
      <x:c r="Q208" s="7" t="str">
        <x:v>ESP-EST01</x:v>
      </x:c>
      <x:c r="R208" s="2"/>
      <x:c r="S208" s="2"/>
    </x:row>
    <x:row r="209" ht="65" customHeight="1">
      <x:c r="A209" s="2"/>
      <x:c r="B209" s="2"/>
      <x:c r="C209" s="7" t="str">
        <x:v>UV01</x:v>
      </x:c>
      <x:c r="D209" s="7" t="str">
        <x:v>Interfaces aquáticas adicionais</x:v>
      </x:c>
      <x:c r="E209" s="7" t="str">
        <x:v>Tratamento UV infantil — provisão preventiva</x:v>
      </x:c>
      <x:c r="F209" s="7" t="str">
        <x:v>M-UV01</x:v>
      </x:c>
      <x:c r="G209" s="22" t="n">
        <x:f>Medidas!I206</x:f>
        <x:v>1</x:v>
      </x:c>
      <x:c r="H209" s="19" t="str">
        <x:v>sistema</x:v>
      </x:c>
      <x:c r="I209" s="22" t="n">
        <x:f>CHOOSE(Premissas!$F$6,K209,L209,M209)</x:f>
        <x:v>15000</x:v>
      </x:c>
      <x:c r="J209" s="19" t="n">
        <x:f>IF(COUNT(G209,I209)=2,G209*I209,NA())</x:f>
        <x:v>15000</x:v>
      </x:c>
      <x:c r="K209" s="18" t="n">
        <x:v>8000</x:v>
      </x:c>
      <x:c r="L209" s="18" t="n">
        <x:v>15000</x:v>
      </x:c>
      <x:c r="M209" s="18" t="n">
        <x:v>28000</x:v>
      </x:c>
      <x:c r="N209" s="7"/>
      <x:c r="O209" s="7" t="str">
        <x:v>Provisão interna de preço contratado instalado, incluindo encargos/margem pressupostos, sem BDI adicional; nenhuma cotação comercial recebida.</x:v>
      </x:c>
      <x:c r="P209" s="7" t="str">
        <x:v>Reator UV, controle, sensores, bypass e montagem; tratamento secundário além de dosagem PI10 Exclui: Não substituir desinfecção residual, nem afirmar exigência legal local; dose/fluxo não definidos</x:v>
      </x:c>
      <x:c r="Q209" s="7" t="str">
        <x:v>CL06</x:v>
      </x:c>
      <x:c r="R209" s="2"/>
      <x:c r="S209" s="2"/>
    </x:row>
    <x:row r="210" ht="65" customHeight="1">
      <x:c r="A210" s="2"/>
      <x:c r="B210" s="2"/>
      <x:c r="C210" s="7" t="str">
        <x:v>DHW01</x:v>
      </x:c>
      <x:c r="D210" s="7" t="str">
        <x:v>Interfaces aquáticas adicionais</x:v>
      </x:c>
      <x:c r="E210" s="7" t="str">
        <x:v>Central de água quente das duchas — incremento de padrão</x:v>
      </x:c>
      <x:c r="F210" s="7" t="str">
        <x:v>M-DHW01</x:v>
      </x:c>
      <x:c r="G210" s="22" t="n">
        <x:f>Medidas!I207</x:f>
        <x:v>1</x:v>
      </x:c>
      <x:c r="H210" s="19" t="str">
        <x:v>sistema</x:v>
      </x:c>
      <x:c r="I210" s="22" t="n">
        <x:f>CHOOSE(Premissas!$F$6,K210,L210,M210)</x:f>
        <x:v>22000</x:v>
      </x:c>
      <x:c r="J210" s="19" t="n">
        <x:f>IF(COUNT(G210,I210)=2,G210*I210,NA())</x:f>
        <x:v>22000</x:v>
      </x:c>
      <x:c r="K210" s="18" t="n">
        <x:v>12000</x:v>
      </x:c>
      <x:c r="L210" s="18" t="n">
        <x:v>22000</x:v>
      </x:c>
      <x:c r="M210" s="18" t="n">
        <x:v>38000</x:v>
      </x:c>
      <x:c r="N210" s="7"/>
      <x:c r="O210" s="7" t="str">
        <x:v>Provisão interna de preço contratado instalado, incluindo encargos/margem pressupostos, sem BDI adicional; nenhuma cotação comercial recebida.</x:v>
      </x:c>
      <x:c r="P210" s="7" t="str">
        <x:v>Gerador dedicado, reservação, recirculação, isolamento e proteção contra escaldadura; incremento sobre rede predial convencional já prevista Exclui: Não inclui 14 novas louças/duchas; não duplica edificação/hidráulica fria VC01–VC04; não presume usar bombas da piscina</x:v>
      </x:c>
      <x:c r="Q210" s="7" t="str">
        <x:v>CL04</x:v>
      </x:c>
      <x:c r="R210" s="2"/>
      <x:c r="S210" s="2"/>
    </x:row>
    <x:row r="211" ht="26" customHeight="1">
      <x:c r="A211" s="2"/>
      <x:c r="B211" s="2"/>
      <x:c r="C211" s="2"/>
      <x:c r="D211" s="2"/>
      <x:c r="E211" s="2"/>
      <x:c r="F211" s="2"/>
      <x:c r="G211" s="10"/>
      <x:c r="H211" s="10"/>
      <x:c r="I211" s="10"/>
      <x:c r="J211" s="10"/>
      <x:c r="K211" s="10"/>
      <x:c r="L211" s="10"/>
      <x:c r="M211" s="10"/>
      <x:c r="N211" s="2"/>
      <x:c r="O211" s="2"/>
      <x:c r="P211" s="2"/>
      <x:c r="Q211" s="2"/>
      <x:c r="R211" s="2"/>
      <x:c r="S211" s="2"/>
    </x:row>
    <x:row r="212" ht="36" customHeight="1">
      <x:c r="A212" s="2"/>
      <x:c r="B212" s="2"/>
      <x:c r="C212" s="13"/>
      <x:c r="D212" s="13"/>
      <x:c r="E212" s="13" t="str">
        <x:v>Total de obras e equipamentos</x:v>
      </x:c>
      <x:c r="F212" s="13"/>
      <x:c r="G212" s="23"/>
      <x:c r="H212" s="23"/>
      <x:c r="I212" s="23"/>
      <x:c r="J212" s="23" t="n">
        <x:f>SUM(J7:J210)</x:f>
        <x:v>25011296.52956</x:v>
      </x:c>
      <x:c r="K212" s="23"/>
      <x:c r="L212" s="23"/>
      <x:c r="M212" s="23"/>
      <x:c r="N212" s="2"/>
      <x:c r="O212" s="2"/>
      <x:c r="P212" s="2"/>
      <x:c r="Q212" s="2"/>
      <x:c r="R212" s="2"/>
      <x:c r="S212" s="2"/>
    </x:row>
    <x:row r="213" ht="26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</x:row>
    <x:row r="214" ht="26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</x:row>
    <x:row r="215" ht="26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</x:row>
    <x:row r="216" ht="26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" hidden="0" customWidth="1"/>
    <x:col min="4" max="4" width="58" hidden="0" customWidth="1"/>
    <x:col min="5" max="5" width="4" hidden="0" customWidth="1"/>
    <x:col min="6" max="6" width="24" hidden="0" customWidth="1"/>
    <x:col min="7" max="7" width="3" hidden="0" customWidth="1"/>
    <x:col min="8" max="8" width="79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Operação e aquecimento incremental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6" customHeight="1">
      <x:c r="A6" s="2"/>
      <x:c r="B6" s="2"/>
      <x:c r="C6" s="2"/>
      <x:c r="D6" s="2" t="str">
        <x:v>Área de água aquecida (m²)</x:v>
      </x:c>
      <x:c r="E6" s="2"/>
      <x:c r="F6" s="29" t="n">
        <x:f>Medidas!I7</x:f>
        <x:v>375</x:v>
      </x:c>
      <x:c r="G6" s="2"/>
      <x:c r="H6" s="7" t="str">
        <x:v>Piscina externa de 375 m², sem telhado e sem manta no padrão. Modelo mensal de sensibilidade com cargas e COP hipotéticos; contexto climático regional WMO/DMH 1971–2000. Não é simulação horária nem garantia de consumo ou de água a 28 °C. Aquecimento da água não resolve conforto no deck durante frio, vento e temporais. Demanda elétrica e energia das duchas/UV precisam de dimensionamento.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26" customHeight="1">
      <x:c r="A7" s="2"/>
      <x:c r="B7" s="2"/>
      <x:c r="C7" s="2"/>
      <x:c r="D7" s="2" t="str">
        <x:v>Perda térmica média (W/m²)</x:v>
      </x:c>
      <x:c r="E7" s="2"/>
      <x:c r="F7" s="29" t="n">
        <x:f>Premissas!F18</x:f>
        <x:v>137.38219178082193</x:v>
      </x:c>
      <x:c r="G7" s="2"/>
      <x:c r="H7" s="7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26" customHeight="1">
      <x:c r="A8" s="2"/>
      <x:c r="B8" s="2"/>
      <x:c r="C8" s="2"/>
      <x:c r="D8" s="2" t="str">
        <x:v>Carga térmica média (kW)</x:v>
      </x:c>
      <x:c r="E8" s="2"/>
      <x:c r="F8" s="10" t="n">
        <x:f>F6*F7/1000</x:f>
        <x:v>51.51832191780822</x:v>
      </x:c>
      <x:c r="G8" s="2"/>
      <x:c r="H8" s="7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26" customHeight="1">
      <x:c r="A9" s="2"/>
      <x:c r="B9" s="2"/>
      <x:c r="C9" s="2"/>
      <x:c r="D9" s="2" t="str">
        <x:v>COP adotado por estação</x:v>
      </x:c>
      <x:c r="E9" s="2"/>
      <x:c r="F9" s="29" t="str">
        <x:f>Premissas!F19</x:f>
        <x:v>Varia por mês</x:v>
      </x:c>
      <x:c r="G9" s="2"/>
      <x:c r="H9" s="7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26" customHeight="1">
      <x:c r="A10" s="2"/>
      <x:c r="B10" s="2"/>
      <x:c r="C10" s="2"/>
      <x:c r="D10" s="2" t="str">
        <x:v>Horas equivalentes por dia</x:v>
      </x:c>
      <x:c r="E10" s="2"/>
      <x:c r="F10" s="29" t="n">
        <x:f>Premissas!F20</x:f>
        <x:v>24</x:v>
      </x:c>
      <x:c r="G10" s="2"/>
      <x:c r="H10" s="7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6" customHeight="1">
      <x:c r="A11" s="2"/>
      <x:c r="B11" s="2"/>
      <x:c r="C11" s="2"/>
      <x:c r="D11" s="2" t="str">
        <x:v>Dias no calendário anual</x:v>
      </x:c>
      <x:c r="E11" s="2"/>
      <x:c r="F11" s="29" t="n">
        <x:f>Clima!D20</x:f>
        <x:v>365</x:v>
      </x:c>
      <x:c r="G11" s="2"/>
      <x:c r="H11" s="7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6" customHeight="1">
      <x:c r="A12" s="2"/>
      <x:c r="B12" s="2"/>
      <x:c r="C12" s="2"/>
      <x:c r="D12" s="2" t="str">
        <x:v>Eletricidade: média anual (kWh/mês)</x:v>
      </x:c>
      <x:c r="E12" s="2"/>
      <x:c r="F12" s="29" t="n">
        <x:f>Clima!L20/12</x:f>
        <x:v>9240.808333333334</x:v>
      </x:c>
      <x:c r="G12" s="2"/>
      <x:c r="H12" s="7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6" customHeight="1">
      <x:c r="A13" s="2"/>
      <x:c r="B13" s="2"/>
      <x:c r="C13" s="2"/>
      <x:c r="D13" s="2" t="str">
        <x:v>Tarifa incremental (USD/kWh)</x:v>
      </x:c>
      <x:c r="E13" s="2"/>
      <x:c r="F13" s="36" t="n">
        <x:f>Premissas!F22</x:f>
        <x:v>0.075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6" customHeight="1">
      <x:c r="A14" s="2"/>
      <x:c r="B14" s="2"/>
      <x:c r="C14" s="2"/>
      <x:c r="D14" s="2" t="str">
        <x:v>Energia: média anual (USD/mês)</x:v>
      </x:c>
      <x:c r="E14" s="2"/>
      <x:c r="F14" s="29" t="n">
        <x:f>Clima!M20/12</x:f>
        <x:v>693.060625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6" customHeight="1">
      <x:c r="A15" s="2"/>
      <x:c r="B15" s="2"/>
      <x:c r="C15" s="2"/>
      <x:c r="D15" s="2" t="str">
        <x:v>Manutenção do aquecimento (USD/mês)</x:v>
      </x:c>
      <x:c r="E15" s="2"/>
      <x:c r="F15" s="29" t="n">
        <x:f>Premissas!F23</x:f>
        <x:v>125</x:v>
      </x:c>
      <x:c r="G15" s="2"/>
      <x:c r="H15" s="7" t="str">
        <x:v>Não substitui projeto térmico, potência elétrica contratada ou orçamento operacional por uso. Confirmar se a provisão anterior já absorvia parte da energia para evitar duplicidade.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26" customHeight="1">
      <x:c r="A16" s="2"/>
      <x:c r="B16" s="2"/>
      <x:c r="C16" s="2"/>
      <x:c r="D16" s="2"/>
      <x:c r="E16" s="2"/>
      <x:c r="F16" s="10"/>
      <x:c r="G16" s="2"/>
      <x:c r="H16" s="7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36" customHeight="1">
      <x:c r="A17" s="2"/>
      <x:c r="B17" s="2"/>
      <x:c r="C17" s="2"/>
      <x:c r="D17" s="13" t="str">
        <x:v>Acréscimo mensal do aquecimento (USD)</x:v>
      </x:c>
      <x:c r="E17" s="13"/>
      <x:c r="F17" s="23" t="n">
        <x:f>SUM(F14:F15)</x:f>
        <x:v>818.060625</x:v>
      </x:c>
      <x:c r="G17" s="2"/>
      <x:c r="H17" s="7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26" customHeight="1">
      <x:c r="A18" s="2"/>
      <x:c r="B18" s="2"/>
      <x:c r="C18" s="2"/>
      <x:c r="D18" s="2"/>
      <x:c r="E18" s="2"/>
      <x:c r="F18" s="10"/>
      <x:c r="G18" s="2"/>
      <x:c r="H18" s="7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26" customHeight="1">
      <x:c r="A19" s="2"/>
      <x:c r="B19" s="2"/>
      <x:c r="C19" s="2"/>
      <x:c r="D19" s="2" t="str">
        <x:v>Custeio mensal do cenário anterior (USD)</x:v>
      </x:c>
      <x:c r="E19" s="2"/>
      <x:c r="F19" s="29" t="n">
        <x:f>Premissas!F27</x:f>
        <x:v>67669.81346230055</x:v>
      </x:c>
      <x:c r="G19" s="2"/>
      <x:c r="H19" s="7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36" customHeight="1">
      <x:c r="A20" s="2"/>
      <x:c r="B20" s="2"/>
      <x:c r="C20" s="2"/>
      <x:c r="D20" s="13" t="str">
        <x:v>Custeio mensal revisado (USD)</x:v>
      </x:c>
      <x:c r="E20" s="13"/>
      <x:c r="F20" s="23" t="n">
        <x:f>F17+F19</x:f>
        <x:v>68487.87408730054</x:v>
      </x:c>
      <x:c r="G20" s="2"/>
      <x:c r="H20" s="7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26" customHeight="1">
      <x:c r="A21" s="2"/>
      <x:c r="B21" s="2"/>
      <x:c r="C21" s="2"/>
      <x:c r="D21" s="2" t="str">
        <x:v>Meses de reserva</x:v>
      </x:c>
      <x:c r="E21" s="2"/>
      <x:c r="F21" s="29" t="n">
        <x:f>Premissas!F16</x:f>
        <x:v>12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36" customHeight="1">
      <x:c r="A22" s="2"/>
      <x:c r="B22" s="2"/>
      <x:c r="C22" s="2"/>
      <x:c r="D22" s="13" t="str">
        <x:v>Fundo operacional revisado (USD)</x:v>
      </x:c>
      <x:c r="E22" s="13"/>
      <x:c r="F22" s="23" t="n">
        <x:f>F20*F21</x:f>
        <x:v>821854.4890476065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/>
      <x:c r="D23" s="2"/>
      <x:c r="E23" s="2"/>
      <x:c r="F23" s="10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36" customHeight="1">
      <x:c r="A24" s="2"/>
      <x:c r="B24" s="2"/>
      <x:c r="C24" s="2"/>
      <x:c r="D24" s="13" t="str">
        <x:v>Rateio médio mensal por lote (USD)</x:v>
      </x:c>
      <x:c r="E24" s="13"/>
      <x:c r="F24" s="23" t="n">
        <x:f>F20/Premissas!F11</x:f>
        <x:v>228.29291362433514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</x:sheetData>
  <x:mergeCells>
    <x:mergeCell ref="H6:H12"/>
    <x:mergeCell ref="H15:H2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2" hidden="0" customWidth="1"/>
    <x:col min="4" max="4" width="16" hidden="0" customWidth="1"/>
    <x:col min="5" max="5" width="20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3" hidden="0" customWidth="1"/>
    <x:col min="12" max="12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Rateio por lote: estudo de 300 unidades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Rateio proporcional à área privativa; não preço de venda nem cadastro aprovado.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Lote</x:v>
      </x:c>
      <x:c r="D6" s="13" t="str">
        <x:v>Tipo</x:v>
      </x:c>
      <x:c r="E6" s="13" t="str">
        <x:v>Área privativa (m²)</x:v>
      </x:c>
      <x:c r="F6" s="13" t="str">
        <x:v>Terra + fechamento</x:v>
      </x:c>
      <x:c r="G6" s="13" t="str">
        <x:v>Implantação</x:v>
      </x:c>
      <x:c r="H6" s="13" t="str">
        <x:v>Fundo operacional</x:v>
      </x:c>
      <x:c r="I6" s="13" t="str">
        <x:v>Capital rateado</x:v>
      </x:c>
      <x:c r="J6" s="13" t="str">
        <x:v>Capital / m²</x:v>
      </x:c>
      <x:c r="K6" s="2"/>
      <x:c r="L6" s="2"/>
      <x:c r="M6" s="2"/>
      <x:c r="N6" s="2"/>
      <x:c r="O6" s="2"/>
      <x:c r="P6" s="2"/>
      <x:c r="Q6" s="2"/>
      <x:c r="R6" s="2"/>
      <x:c r="S6" s="2"/>
    </x:row>
    <x:row r="7" ht="26" customHeight="1">
      <x:c r="A7" s="2"/>
      <x:c r="B7" s="2"/>
      <x:c r="C7" s="2" t="str">
        <x:v>001</x:v>
      </x:c>
      <x:c r="D7" s="2" t="str">
        <x:v>700 m²</x:v>
      </x:c>
      <x:c r="E7" s="10" t="n">
        <x:v>700</x:v>
      </x:c>
      <x:c r="F7" s="29" t="n">
        <x:f>E7/Premissas!$F$12*(Resumo!$F$30+Resumo!$F$31)</x:f>
        <x:v>39672.07803442029</x:v>
      </x:c>
      <x:c r="G7" s="29" t="n">
        <x:f>E7/Premissas!$F$12*Resumo!$F$37</x:f>
        <x:v>88015.29621135922</x:v>
      </x:c>
      <x:c r="H7" s="29" t="n">
        <x:f>E7/Premissas!$F$12*Resumo!$F$40</x:f>
        <x:v>2084.413559178712</x:v>
      </x:c>
      <x:c r="I7" s="10" t="n">
        <x:f>SUM(F7:H7)</x:f>
        <x:v>129771.7878049582</x:v>
      </x:c>
      <x:c r="J7" s="10" t="n">
        <x:f>I7/E7</x:f>
        <x:v>185.38826829279745</x:v>
      </x:c>
      <x:c r="K7" s="2"/>
      <x:c r="L7" s="7" t="str">
        <x:v>A planilha usa os 300 lotes do programa recebido. Mudanças na quantidade ou composição dos lotes exigem revisar esta lista e a área privativa; não basta mudar o divisor.</x:v>
      </x:c>
      <x:c r="M7" s="2"/>
      <x:c r="N7" s="2"/>
      <x:c r="O7" s="2"/>
      <x:c r="P7" s="2"/>
      <x:c r="Q7" s="2"/>
      <x:c r="R7" s="2"/>
      <x:c r="S7" s="2"/>
    </x:row>
    <x:row r="8" ht="26" customHeight="1">
      <x:c r="A8" s="2"/>
      <x:c r="B8" s="2"/>
      <x:c r="C8" s="2" t="str">
        <x:v>002</x:v>
      </x:c>
      <x:c r="D8" s="2" t="str">
        <x:v>700 m²</x:v>
      </x:c>
      <x:c r="E8" s="10" t="n">
        <x:v>700</x:v>
      </x:c>
      <x:c r="F8" s="29" t="n">
        <x:f>E8/Premissas!$F$12*(Resumo!$F$30+Resumo!$F$31)</x:f>
        <x:v>39672.07803442029</x:v>
      </x:c>
      <x:c r="G8" s="29" t="n">
        <x:f>E8/Premissas!$F$12*Resumo!$F$37</x:f>
        <x:v>88015.29621135922</x:v>
      </x:c>
      <x:c r="H8" s="29" t="n">
        <x:f>E8/Premissas!$F$12*Resumo!$F$40</x:f>
        <x:v>2084.413559178712</x:v>
      </x:c>
      <x:c r="I8" s="10" t="n">
        <x:f>SUM(F8:H8)</x:f>
        <x:v>129771.7878049582</x:v>
      </x:c>
      <x:c r="J8" s="10" t="n">
        <x:f>I8/E8</x:f>
        <x:v>185.38826829279745</x:v>
      </x:c>
      <x:c r="K8" s="2"/>
      <x:c r="L8" s="7"/>
      <x:c r="M8" s="2"/>
      <x:c r="N8" s="2"/>
      <x:c r="O8" s="2"/>
      <x:c r="P8" s="2"/>
      <x:c r="Q8" s="2"/>
      <x:c r="R8" s="2"/>
      <x:c r="S8" s="2"/>
    </x:row>
    <x:row r="9" ht="26" customHeight="1">
      <x:c r="A9" s="2"/>
      <x:c r="B9" s="2"/>
      <x:c r="C9" s="2" t="str">
        <x:v>003</x:v>
      </x:c>
      <x:c r="D9" s="2" t="str">
        <x:v>700 m²</x:v>
      </x:c>
      <x:c r="E9" s="10" t="n">
        <x:v>700</x:v>
      </x:c>
      <x:c r="F9" s="29" t="n">
        <x:f>E9/Premissas!$F$12*(Resumo!$F$30+Resumo!$F$31)</x:f>
        <x:v>39672.07803442029</x:v>
      </x:c>
      <x:c r="G9" s="29" t="n">
        <x:f>E9/Premissas!$F$12*Resumo!$F$37</x:f>
        <x:v>88015.29621135922</x:v>
      </x:c>
      <x:c r="H9" s="29" t="n">
        <x:f>E9/Premissas!$F$12*Resumo!$F$40</x:f>
        <x:v>2084.413559178712</x:v>
      </x:c>
      <x:c r="I9" s="10" t="n">
        <x:f>SUM(F9:H9)</x:f>
        <x:v>129771.7878049582</x:v>
      </x:c>
      <x:c r="J9" s="10" t="n">
        <x:f>I9/E9</x:f>
        <x:v>185.38826829279745</x:v>
      </x:c>
      <x:c r="K9" s="2"/>
      <x:c r="L9" s="7"/>
      <x:c r="M9" s="2"/>
      <x:c r="N9" s="2"/>
      <x:c r="O9" s="2"/>
      <x:c r="P9" s="2"/>
      <x:c r="Q9" s="2"/>
      <x:c r="R9" s="2"/>
      <x:c r="S9" s="2"/>
    </x:row>
    <x:row r="10" ht="26" customHeight="1">
      <x:c r="A10" s="2"/>
      <x:c r="B10" s="2"/>
      <x:c r="C10" s="2" t="str">
        <x:v>004</x:v>
      </x:c>
      <x:c r="D10" s="2" t="str">
        <x:v>700 m²</x:v>
      </x:c>
      <x:c r="E10" s="10" t="n">
        <x:v>700</x:v>
      </x:c>
      <x:c r="F10" s="29" t="n">
        <x:f>E10/Premissas!$F$12*(Resumo!$F$30+Resumo!$F$31)</x:f>
        <x:v>39672.07803442029</x:v>
      </x:c>
      <x:c r="G10" s="29" t="n">
        <x:f>E10/Premissas!$F$12*Resumo!$F$37</x:f>
        <x:v>88015.29621135922</x:v>
      </x:c>
      <x:c r="H10" s="29" t="n">
        <x:f>E10/Premissas!$F$12*Resumo!$F$40</x:f>
        <x:v>2084.413559178712</x:v>
      </x:c>
      <x:c r="I10" s="10" t="n">
        <x:f>SUM(F10:H10)</x:f>
        <x:v>129771.7878049582</x:v>
      </x:c>
      <x:c r="J10" s="10" t="n">
        <x:f>I10/E10</x:f>
        <x:v>185.38826829279745</x:v>
      </x:c>
      <x:c r="K10" s="2"/>
      <x:c r="L10" s="7"/>
      <x:c r="M10" s="2"/>
      <x:c r="N10" s="2"/>
      <x:c r="O10" s="2"/>
      <x:c r="P10" s="2"/>
      <x:c r="Q10" s="2"/>
      <x:c r="R10" s="2"/>
      <x:c r="S10" s="2"/>
    </x:row>
    <x:row r="11" ht="26" customHeight="1">
      <x:c r="A11" s="2"/>
      <x:c r="B11" s="2"/>
      <x:c r="C11" s="2" t="str">
        <x:v>005</x:v>
      </x:c>
      <x:c r="D11" s="2" t="str">
        <x:v>700 m²</x:v>
      </x:c>
      <x:c r="E11" s="10" t="n">
        <x:v>700</x:v>
      </x:c>
      <x:c r="F11" s="29" t="n">
        <x:f>E11/Premissas!$F$12*(Resumo!$F$30+Resumo!$F$31)</x:f>
        <x:v>39672.07803442029</x:v>
      </x:c>
      <x:c r="G11" s="29" t="n">
        <x:f>E11/Premissas!$F$12*Resumo!$F$37</x:f>
        <x:v>88015.29621135922</x:v>
      </x:c>
      <x:c r="H11" s="29" t="n">
        <x:f>E11/Premissas!$F$12*Resumo!$F$40</x:f>
        <x:v>2084.413559178712</x:v>
      </x:c>
      <x:c r="I11" s="10" t="n">
        <x:f>SUM(F11:H11)</x:f>
        <x:v>129771.7878049582</x:v>
      </x:c>
      <x:c r="J11" s="10" t="n">
        <x:f>I11/E11</x:f>
        <x:v>185.38826829279745</x:v>
      </x:c>
      <x:c r="K11" s="2"/>
      <x:c r="L11" s="7"/>
      <x:c r="M11" s="2"/>
      <x:c r="N11" s="2"/>
      <x:c r="O11" s="2"/>
      <x:c r="P11" s="2"/>
      <x:c r="Q11" s="2"/>
      <x:c r="R11" s="2"/>
      <x:c r="S11" s="2"/>
    </x:row>
    <x:row r="12" ht="26" customHeight="1">
      <x:c r="A12" s="2"/>
      <x:c r="B12" s="2"/>
      <x:c r="C12" s="2" t="str">
        <x:v>006</x:v>
      </x:c>
      <x:c r="D12" s="2" t="str">
        <x:v>700 m²</x:v>
      </x:c>
      <x:c r="E12" s="10" t="n">
        <x:v>700</x:v>
      </x:c>
      <x:c r="F12" s="29" t="n">
        <x:f>E12/Premissas!$F$12*(Resumo!$F$30+Resumo!$F$31)</x:f>
        <x:v>39672.07803442029</x:v>
      </x:c>
      <x:c r="G12" s="29" t="n">
        <x:f>E12/Premissas!$F$12*Resumo!$F$37</x:f>
        <x:v>88015.29621135922</x:v>
      </x:c>
      <x:c r="H12" s="29" t="n">
        <x:f>E12/Premissas!$F$12*Resumo!$F$40</x:f>
        <x:v>2084.413559178712</x:v>
      </x:c>
      <x:c r="I12" s="10" t="n">
        <x:f>SUM(F12:H12)</x:f>
        <x:v>129771.7878049582</x:v>
      </x:c>
      <x:c r="J12" s="10" t="n">
        <x:f>I12/E12</x:f>
        <x:v>185.38826829279745</x:v>
      </x:c>
      <x:c r="K12" s="2"/>
      <x:c r="L12" s="7"/>
      <x:c r="M12" s="2"/>
      <x:c r="N12" s="2"/>
      <x:c r="O12" s="2"/>
      <x:c r="P12" s="2"/>
      <x:c r="Q12" s="2"/>
      <x:c r="R12" s="2"/>
      <x:c r="S12" s="2"/>
    </x:row>
    <x:row r="13" ht="26" customHeight="1">
      <x:c r="A13" s="2"/>
      <x:c r="B13" s="2"/>
      <x:c r="C13" s="2" t="str">
        <x:v>007</x:v>
      </x:c>
      <x:c r="D13" s="2" t="str">
        <x:v>700 m²</x:v>
      </x:c>
      <x:c r="E13" s="10" t="n">
        <x:v>700</x:v>
      </x:c>
      <x:c r="F13" s="29" t="n">
        <x:f>E13/Premissas!$F$12*(Resumo!$F$30+Resumo!$F$31)</x:f>
        <x:v>39672.07803442029</x:v>
      </x:c>
      <x:c r="G13" s="29" t="n">
        <x:f>E13/Premissas!$F$12*Resumo!$F$37</x:f>
        <x:v>88015.29621135922</x:v>
      </x:c>
      <x:c r="H13" s="29" t="n">
        <x:f>E13/Premissas!$F$12*Resumo!$F$40</x:f>
        <x:v>2084.413559178712</x:v>
      </x:c>
      <x:c r="I13" s="10" t="n">
        <x:f>SUM(F13:H13)</x:f>
        <x:v>129771.7878049582</x:v>
      </x:c>
      <x:c r="J13" s="10" t="n">
        <x:f>I13/E13</x:f>
        <x:v>185.38826829279745</x:v>
      </x:c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6" customHeight="1">
      <x:c r="A14" s="2"/>
      <x:c r="B14" s="2"/>
      <x:c r="C14" s="2" t="str">
        <x:v>008</x:v>
      </x:c>
      <x:c r="D14" s="2" t="str">
        <x:v>700 m²</x:v>
      </x:c>
      <x:c r="E14" s="10" t="n">
        <x:v>700</x:v>
      </x:c>
      <x:c r="F14" s="29" t="n">
        <x:f>E14/Premissas!$F$12*(Resumo!$F$30+Resumo!$F$31)</x:f>
        <x:v>39672.07803442029</x:v>
      </x:c>
      <x:c r="G14" s="29" t="n">
        <x:f>E14/Premissas!$F$12*Resumo!$F$37</x:f>
        <x:v>88015.29621135922</x:v>
      </x:c>
      <x:c r="H14" s="29" t="n">
        <x:f>E14/Premissas!$F$12*Resumo!$F$40</x:f>
        <x:v>2084.413559178712</x:v>
      </x:c>
      <x:c r="I14" s="10" t="n">
        <x:f>SUM(F14:H14)</x:f>
        <x:v>129771.7878049582</x:v>
      </x:c>
      <x:c r="J14" s="10" t="n">
        <x:f>I14/E14</x:f>
        <x:v>185.38826829279745</x:v>
      </x:c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6" customHeight="1">
      <x:c r="A15" s="2"/>
      <x:c r="B15" s="2"/>
      <x:c r="C15" s="2" t="str">
        <x:v>009</x:v>
      </x:c>
      <x:c r="D15" s="2" t="str">
        <x:v>700 m²</x:v>
      </x:c>
      <x:c r="E15" s="10" t="n">
        <x:v>700</x:v>
      </x:c>
      <x:c r="F15" s="29" t="n">
        <x:f>E15/Premissas!$F$12*(Resumo!$F$30+Resumo!$F$31)</x:f>
        <x:v>39672.07803442029</x:v>
      </x:c>
      <x:c r="G15" s="29" t="n">
        <x:f>E15/Premissas!$F$12*Resumo!$F$37</x:f>
        <x:v>88015.29621135922</x:v>
      </x:c>
      <x:c r="H15" s="29" t="n">
        <x:f>E15/Premissas!$F$12*Resumo!$F$40</x:f>
        <x:v>2084.413559178712</x:v>
      </x:c>
      <x:c r="I15" s="10" t="n">
        <x:f>SUM(F15:H15)</x:f>
        <x:v>129771.7878049582</x:v>
      </x:c>
      <x:c r="J15" s="10" t="n">
        <x:f>I15/E15</x:f>
        <x:v>185.38826829279745</x:v>
      </x:c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26" customHeight="1">
      <x:c r="A16" s="2"/>
      <x:c r="B16" s="2"/>
      <x:c r="C16" s="2" t="str">
        <x:v>010</x:v>
      </x:c>
      <x:c r="D16" s="2" t="str">
        <x:v>700 m²</x:v>
      </x:c>
      <x:c r="E16" s="10" t="n">
        <x:v>700</x:v>
      </x:c>
      <x:c r="F16" s="29" t="n">
        <x:f>E16/Premissas!$F$12*(Resumo!$F$30+Resumo!$F$31)</x:f>
        <x:v>39672.07803442029</x:v>
      </x:c>
      <x:c r="G16" s="29" t="n">
        <x:f>E16/Premissas!$F$12*Resumo!$F$37</x:f>
        <x:v>88015.29621135922</x:v>
      </x:c>
      <x:c r="H16" s="29" t="n">
        <x:f>E16/Premissas!$F$12*Resumo!$F$40</x:f>
        <x:v>2084.413559178712</x:v>
      </x:c>
      <x:c r="I16" s="10" t="n">
        <x:f>SUM(F16:H16)</x:f>
        <x:v>129771.7878049582</x:v>
      </x:c>
      <x:c r="J16" s="10" t="n">
        <x:f>I16/E16</x:f>
        <x:v>185.38826829279745</x:v>
      </x:c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26" customHeight="1">
      <x:c r="A17" s="2"/>
      <x:c r="B17" s="2"/>
      <x:c r="C17" s="2" t="str">
        <x:v>011</x:v>
      </x:c>
      <x:c r="D17" s="2" t="str">
        <x:v>700 m²</x:v>
      </x:c>
      <x:c r="E17" s="10" t="n">
        <x:v>700</x:v>
      </x:c>
      <x:c r="F17" s="29" t="n">
        <x:f>E17/Premissas!$F$12*(Resumo!$F$30+Resumo!$F$31)</x:f>
        <x:v>39672.07803442029</x:v>
      </x:c>
      <x:c r="G17" s="29" t="n">
        <x:f>E17/Premissas!$F$12*Resumo!$F$37</x:f>
        <x:v>88015.29621135922</x:v>
      </x:c>
      <x:c r="H17" s="29" t="n">
        <x:f>E17/Premissas!$F$12*Resumo!$F$40</x:f>
        <x:v>2084.413559178712</x:v>
      </x:c>
      <x:c r="I17" s="10" t="n">
        <x:f>SUM(F17:H17)</x:f>
        <x:v>129771.7878049582</x:v>
      </x:c>
      <x:c r="J17" s="10" t="n">
        <x:f>I17/E17</x:f>
        <x:v>185.38826829279745</x:v>
      </x:c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26" customHeight="1">
      <x:c r="A18" s="2"/>
      <x:c r="B18" s="2"/>
      <x:c r="C18" s="2" t="str">
        <x:v>012</x:v>
      </x:c>
      <x:c r="D18" s="2" t="str">
        <x:v>700 m²</x:v>
      </x:c>
      <x:c r="E18" s="10" t="n">
        <x:v>700</x:v>
      </x:c>
      <x:c r="F18" s="29" t="n">
        <x:f>E18/Premissas!$F$12*(Resumo!$F$30+Resumo!$F$31)</x:f>
        <x:v>39672.07803442029</x:v>
      </x:c>
      <x:c r="G18" s="29" t="n">
        <x:f>E18/Premissas!$F$12*Resumo!$F$37</x:f>
        <x:v>88015.29621135922</x:v>
      </x:c>
      <x:c r="H18" s="29" t="n">
        <x:f>E18/Premissas!$F$12*Resumo!$F$40</x:f>
        <x:v>2084.413559178712</x:v>
      </x:c>
      <x:c r="I18" s="10" t="n">
        <x:f>SUM(F18:H18)</x:f>
        <x:v>129771.7878049582</x:v>
      </x:c>
      <x:c r="J18" s="10" t="n">
        <x:f>I18/E18</x:f>
        <x:v>185.38826829279745</x:v>
      </x:c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26" customHeight="1">
      <x:c r="A19" s="2"/>
      <x:c r="B19" s="2"/>
      <x:c r="C19" s="2" t="str">
        <x:v>013</x:v>
      </x:c>
      <x:c r="D19" s="2" t="str">
        <x:v>700 m²</x:v>
      </x:c>
      <x:c r="E19" s="10" t="n">
        <x:v>700</x:v>
      </x:c>
      <x:c r="F19" s="29" t="n">
        <x:f>E19/Premissas!$F$12*(Resumo!$F$30+Resumo!$F$31)</x:f>
        <x:v>39672.07803442029</x:v>
      </x:c>
      <x:c r="G19" s="29" t="n">
        <x:f>E19/Premissas!$F$12*Resumo!$F$37</x:f>
        <x:v>88015.29621135922</x:v>
      </x:c>
      <x:c r="H19" s="29" t="n">
        <x:f>E19/Premissas!$F$12*Resumo!$F$40</x:f>
        <x:v>2084.413559178712</x:v>
      </x:c>
      <x:c r="I19" s="10" t="n">
        <x:f>SUM(F19:H19)</x:f>
        <x:v>129771.7878049582</x:v>
      </x:c>
      <x:c r="J19" s="10" t="n">
        <x:f>I19/E19</x:f>
        <x:v>185.38826829279745</x:v>
      </x:c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26" customHeight="1">
      <x:c r="A20" s="2"/>
      <x:c r="B20" s="2"/>
      <x:c r="C20" s="2" t="str">
        <x:v>014</x:v>
      </x:c>
      <x:c r="D20" s="2" t="str">
        <x:v>700 m²</x:v>
      </x:c>
      <x:c r="E20" s="10" t="n">
        <x:v>700</x:v>
      </x:c>
      <x:c r="F20" s="29" t="n">
        <x:f>E20/Premissas!$F$12*(Resumo!$F$30+Resumo!$F$31)</x:f>
        <x:v>39672.07803442029</x:v>
      </x:c>
      <x:c r="G20" s="29" t="n">
        <x:f>E20/Premissas!$F$12*Resumo!$F$37</x:f>
        <x:v>88015.29621135922</x:v>
      </x:c>
      <x:c r="H20" s="29" t="n">
        <x:f>E20/Premissas!$F$12*Resumo!$F$40</x:f>
        <x:v>2084.413559178712</x:v>
      </x:c>
      <x:c r="I20" s="10" t="n">
        <x:f>SUM(F20:H20)</x:f>
        <x:v>129771.7878049582</x:v>
      </x:c>
      <x:c r="J20" s="10" t="n">
        <x:f>I20/E20</x:f>
        <x:v>185.38826829279745</x:v>
      </x:c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26" customHeight="1">
      <x:c r="A21" s="2"/>
      <x:c r="B21" s="2"/>
      <x:c r="C21" s="2" t="str">
        <x:v>015</x:v>
      </x:c>
      <x:c r="D21" s="2" t="str">
        <x:v>700 m²</x:v>
      </x:c>
      <x:c r="E21" s="10" t="n">
        <x:v>700</x:v>
      </x:c>
      <x:c r="F21" s="29" t="n">
        <x:f>E21/Premissas!$F$12*(Resumo!$F$30+Resumo!$F$31)</x:f>
        <x:v>39672.07803442029</x:v>
      </x:c>
      <x:c r="G21" s="29" t="n">
        <x:f>E21/Premissas!$F$12*Resumo!$F$37</x:f>
        <x:v>88015.29621135922</x:v>
      </x:c>
      <x:c r="H21" s="29" t="n">
        <x:f>E21/Premissas!$F$12*Resumo!$F$40</x:f>
        <x:v>2084.413559178712</x:v>
      </x:c>
      <x:c r="I21" s="10" t="n">
        <x:f>SUM(F21:H21)</x:f>
        <x:v>129771.7878049582</x:v>
      </x:c>
      <x:c r="J21" s="10" t="n">
        <x:f>I21/E21</x:f>
        <x:v>185.38826829279745</x:v>
      </x:c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2"/>
      <x:c r="C22" s="2" t="str">
        <x:v>016</x:v>
      </x:c>
      <x:c r="D22" s="2" t="str">
        <x:v>700 m²</x:v>
      </x:c>
      <x:c r="E22" s="10" t="n">
        <x:v>700</x:v>
      </x:c>
      <x:c r="F22" s="29" t="n">
        <x:f>E22/Premissas!$F$12*(Resumo!$F$30+Resumo!$F$31)</x:f>
        <x:v>39672.07803442029</x:v>
      </x:c>
      <x:c r="G22" s="29" t="n">
        <x:f>E22/Premissas!$F$12*Resumo!$F$37</x:f>
        <x:v>88015.29621135922</x:v>
      </x:c>
      <x:c r="H22" s="29" t="n">
        <x:f>E22/Premissas!$F$12*Resumo!$F$40</x:f>
        <x:v>2084.413559178712</x:v>
      </x:c>
      <x:c r="I22" s="10" t="n">
        <x:f>SUM(F22:H22)</x:f>
        <x:v>129771.7878049582</x:v>
      </x:c>
      <x:c r="J22" s="10" t="n">
        <x:f>I22/E22</x:f>
        <x:v>185.38826829279745</x:v>
      </x:c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 t="str">
        <x:v>017</x:v>
      </x:c>
      <x:c r="D23" s="2" t="str">
        <x:v>700 m²</x:v>
      </x:c>
      <x:c r="E23" s="10" t="n">
        <x:v>700</x:v>
      </x:c>
      <x:c r="F23" s="29" t="n">
        <x:f>E23/Premissas!$F$12*(Resumo!$F$30+Resumo!$F$31)</x:f>
        <x:v>39672.07803442029</x:v>
      </x:c>
      <x:c r="G23" s="29" t="n">
        <x:f>E23/Premissas!$F$12*Resumo!$F$37</x:f>
        <x:v>88015.29621135922</x:v>
      </x:c>
      <x:c r="H23" s="29" t="n">
        <x:f>E23/Premissas!$F$12*Resumo!$F$40</x:f>
        <x:v>2084.413559178712</x:v>
      </x:c>
      <x:c r="I23" s="10" t="n">
        <x:f>SUM(F23:H23)</x:f>
        <x:v>129771.7878049582</x:v>
      </x:c>
      <x:c r="J23" s="10" t="n">
        <x:f>I23/E23</x:f>
        <x:v>185.38826829279745</x:v>
      </x:c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2"/>
      <x:c r="C24" s="2" t="str">
        <x:v>018</x:v>
      </x:c>
      <x:c r="D24" s="2" t="str">
        <x:v>700 m²</x:v>
      </x:c>
      <x:c r="E24" s="10" t="n">
        <x:v>700</x:v>
      </x:c>
      <x:c r="F24" s="29" t="n">
        <x:f>E24/Premissas!$F$12*(Resumo!$F$30+Resumo!$F$31)</x:f>
        <x:v>39672.07803442029</x:v>
      </x:c>
      <x:c r="G24" s="29" t="n">
        <x:f>E24/Premissas!$F$12*Resumo!$F$37</x:f>
        <x:v>88015.29621135922</x:v>
      </x:c>
      <x:c r="H24" s="29" t="n">
        <x:f>E24/Premissas!$F$12*Resumo!$F$40</x:f>
        <x:v>2084.413559178712</x:v>
      </x:c>
      <x:c r="I24" s="10" t="n">
        <x:f>SUM(F24:H24)</x:f>
        <x:v>129771.7878049582</x:v>
      </x:c>
      <x:c r="J24" s="10" t="n">
        <x:f>I24/E24</x:f>
        <x:v>185.38826829279745</x:v>
      </x:c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 t="str">
        <x:v>019</x:v>
      </x:c>
      <x:c r="D25" s="2" t="str">
        <x:v>700 m²</x:v>
      </x:c>
      <x:c r="E25" s="10" t="n">
        <x:v>700</x:v>
      </x:c>
      <x:c r="F25" s="29" t="n">
        <x:f>E25/Premissas!$F$12*(Resumo!$F$30+Resumo!$F$31)</x:f>
        <x:v>39672.07803442029</x:v>
      </x:c>
      <x:c r="G25" s="29" t="n">
        <x:f>E25/Premissas!$F$12*Resumo!$F$37</x:f>
        <x:v>88015.29621135922</x:v>
      </x:c>
      <x:c r="H25" s="29" t="n">
        <x:f>E25/Premissas!$F$12*Resumo!$F$40</x:f>
        <x:v>2084.413559178712</x:v>
      </x:c>
      <x:c r="I25" s="10" t="n">
        <x:f>SUM(F25:H25)</x:f>
        <x:v>129771.7878049582</x:v>
      </x:c>
      <x:c r="J25" s="10" t="n">
        <x:f>I25/E25</x:f>
        <x:v>185.38826829279745</x:v>
      </x:c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 t="str">
        <x:v>020</x:v>
      </x:c>
      <x:c r="D26" s="2" t="str">
        <x:v>700 m²</x:v>
      </x:c>
      <x:c r="E26" s="10" t="n">
        <x:v>700</x:v>
      </x:c>
      <x:c r="F26" s="29" t="n">
        <x:f>E26/Premissas!$F$12*(Resumo!$F$30+Resumo!$F$31)</x:f>
        <x:v>39672.07803442029</x:v>
      </x:c>
      <x:c r="G26" s="29" t="n">
        <x:f>E26/Premissas!$F$12*Resumo!$F$37</x:f>
        <x:v>88015.29621135922</x:v>
      </x:c>
      <x:c r="H26" s="29" t="n">
        <x:f>E26/Premissas!$F$12*Resumo!$F$40</x:f>
        <x:v>2084.413559178712</x:v>
      </x:c>
      <x:c r="I26" s="10" t="n">
        <x:f>SUM(F26:H26)</x:f>
        <x:v>129771.7878049582</x:v>
      </x:c>
      <x:c r="J26" s="10" t="n">
        <x:f>I26/E26</x:f>
        <x:v>185.38826829279745</x:v>
      </x:c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 t="str">
        <x:v>021</x:v>
      </x:c>
      <x:c r="D27" s="2" t="str">
        <x:v>700 m²</x:v>
      </x:c>
      <x:c r="E27" s="10" t="n">
        <x:v>700</x:v>
      </x:c>
      <x:c r="F27" s="29" t="n">
        <x:f>E27/Premissas!$F$12*(Resumo!$F$30+Resumo!$F$31)</x:f>
        <x:v>39672.07803442029</x:v>
      </x:c>
      <x:c r="G27" s="29" t="n">
        <x:f>E27/Premissas!$F$12*Resumo!$F$37</x:f>
        <x:v>88015.29621135922</x:v>
      </x:c>
      <x:c r="H27" s="29" t="n">
        <x:f>E27/Premissas!$F$12*Resumo!$F$40</x:f>
        <x:v>2084.413559178712</x:v>
      </x:c>
      <x:c r="I27" s="10" t="n">
        <x:f>SUM(F27:H27)</x:f>
        <x:v>129771.7878049582</x:v>
      </x:c>
      <x:c r="J27" s="10" t="n">
        <x:f>I27/E27</x:f>
        <x:v>185.38826829279745</x:v>
      </x:c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2"/>
      <x:c r="C28" s="2" t="str">
        <x:v>022</x:v>
      </x:c>
      <x:c r="D28" s="2" t="str">
        <x:v>700 m²</x:v>
      </x:c>
      <x:c r="E28" s="10" t="n">
        <x:v>700</x:v>
      </x:c>
      <x:c r="F28" s="29" t="n">
        <x:f>E28/Premissas!$F$12*(Resumo!$F$30+Resumo!$F$31)</x:f>
        <x:v>39672.07803442029</x:v>
      </x:c>
      <x:c r="G28" s="29" t="n">
        <x:f>E28/Premissas!$F$12*Resumo!$F$37</x:f>
        <x:v>88015.29621135922</x:v>
      </x:c>
      <x:c r="H28" s="29" t="n">
        <x:f>E28/Premissas!$F$12*Resumo!$F$40</x:f>
        <x:v>2084.413559178712</x:v>
      </x:c>
      <x:c r="I28" s="10" t="n">
        <x:f>SUM(F28:H28)</x:f>
        <x:v>129771.7878049582</x:v>
      </x:c>
      <x:c r="J28" s="10" t="n">
        <x:f>I28/E28</x:f>
        <x:v>185.38826829279745</x:v>
      </x:c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 t="str">
        <x:v>023</x:v>
      </x:c>
      <x:c r="D29" s="2" t="str">
        <x:v>700 m²</x:v>
      </x:c>
      <x:c r="E29" s="10" t="n">
        <x:v>700</x:v>
      </x:c>
      <x:c r="F29" s="29" t="n">
        <x:f>E29/Premissas!$F$12*(Resumo!$F$30+Resumo!$F$31)</x:f>
        <x:v>39672.07803442029</x:v>
      </x:c>
      <x:c r="G29" s="29" t="n">
        <x:f>E29/Premissas!$F$12*Resumo!$F$37</x:f>
        <x:v>88015.29621135922</x:v>
      </x:c>
      <x:c r="H29" s="29" t="n">
        <x:f>E29/Premissas!$F$12*Resumo!$F$40</x:f>
        <x:v>2084.413559178712</x:v>
      </x:c>
      <x:c r="I29" s="10" t="n">
        <x:f>SUM(F29:H29)</x:f>
        <x:v>129771.7878049582</x:v>
      </x:c>
      <x:c r="J29" s="10" t="n">
        <x:f>I29/E29</x:f>
        <x:v>185.38826829279745</x:v>
      </x:c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 t="str">
        <x:v>024</x:v>
      </x:c>
      <x:c r="D30" s="2" t="str">
        <x:v>700 m²</x:v>
      </x:c>
      <x:c r="E30" s="10" t="n">
        <x:v>700</x:v>
      </x:c>
      <x:c r="F30" s="29" t="n">
        <x:f>E30/Premissas!$F$12*(Resumo!$F$30+Resumo!$F$31)</x:f>
        <x:v>39672.07803442029</x:v>
      </x:c>
      <x:c r="G30" s="29" t="n">
        <x:f>E30/Premissas!$F$12*Resumo!$F$37</x:f>
        <x:v>88015.29621135922</x:v>
      </x:c>
      <x:c r="H30" s="29" t="n">
        <x:f>E30/Premissas!$F$12*Resumo!$F$40</x:f>
        <x:v>2084.413559178712</x:v>
      </x:c>
      <x:c r="I30" s="10" t="n">
        <x:f>SUM(F30:H30)</x:f>
        <x:v>129771.7878049582</x:v>
      </x:c>
      <x:c r="J30" s="10" t="n">
        <x:f>I30/E30</x:f>
        <x:v>185.38826829279745</x:v>
      </x:c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 t="str">
        <x:v>025</x:v>
      </x:c>
      <x:c r="D31" s="2" t="str">
        <x:v>700 m²</x:v>
      </x:c>
      <x:c r="E31" s="10" t="n">
        <x:v>700</x:v>
      </x:c>
      <x:c r="F31" s="29" t="n">
        <x:f>E31/Premissas!$F$12*(Resumo!$F$30+Resumo!$F$31)</x:f>
        <x:v>39672.07803442029</x:v>
      </x:c>
      <x:c r="G31" s="29" t="n">
        <x:f>E31/Premissas!$F$12*Resumo!$F$37</x:f>
        <x:v>88015.29621135922</x:v>
      </x:c>
      <x:c r="H31" s="29" t="n">
        <x:f>E31/Premissas!$F$12*Resumo!$F$40</x:f>
        <x:v>2084.413559178712</x:v>
      </x:c>
      <x:c r="I31" s="10" t="n">
        <x:f>SUM(F31:H31)</x:f>
        <x:v>129771.7878049582</x:v>
      </x:c>
      <x:c r="J31" s="10" t="n">
        <x:f>I31/E31</x:f>
        <x:v>185.38826829279745</x:v>
      </x:c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 t="str">
        <x:v>026</x:v>
      </x:c>
      <x:c r="D32" s="2" t="str">
        <x:v>700 m²</x:v>
      </x:c>
      <x:c r="E32" s="10" t="n">
        <x:v>700</x:v>
      </x:c>
      <x:c r="F32" s="29" t="n">
        <x:f>E32/Premissas!$F$12*(Resumo!$F$30+Resumo!$F$31)</x:f>
        <x:v>39672.07803442029</x:v>
      </x:c>
      <x:c r="G32" s="29" t="n">
        <x:f>E32/Premissas!$F$12*Resumo!$F$37</x:f>
        <x:v>88015.29621135922</x:v>
      </x:c>
      <x:c r="H32" s="29" t="n">
        <x:f>E32/Premissas!$F$12*Resumo!$F$40</x:f>
        <x:v>2084.413559178712</x:v>
      </x:c>
      <x:c r="I32" s="10" t="n">
        <x:f>SUM(F32:H32)</x:f>
        <x:v>129771.7878049582</x:v>
      </x:c>
      <x:c r="J32" s="10" t="n">
        <x:f>I32/E32</x:f>
        <x:v>185.38826829279745</x:v>
      </x:c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 t="str">
        <x:v>027</x:v>
      </x:c>
      <x:c r="D33" s="2" t="str">
        <x:v>700 m²</x:v>
      </x:c>
      <x:c r="E33" s="10" t="n">
        <x:v>700</x:v>
      </x:c>
      <x:c r="F33" s="29" t="n">
        <x:f>E33/Premissas!$F$12*(Resumo!$F$30+Resumo!$F$31)</x:f>
        <x:v>39672.07803442029</x:v>
      </x:c>
      <x:c r="G33" s="29" t="n">
        <x:f>E33/Premissas!$F$12*Resumo!$F$37</x:f>
        <x:v>88015.29621135922</x:v>
      </x:c>
      <x:c r="H33" s="29" t="n">
        <x:f>E33/Premissas!$F$12*Resumo!$F$40</x:f>
        <x:v>2084.413559178712</x:v>
      </x:c>
      <x:c r="I33" s="10" t="n">
        <x:f>SUM(F33:H33)</x:f>
        <x:v>129771.7878049582</x:v>
      </x:c>
      <x:c r="J33" s="10" t="n">
        <x:f>I33/E33</x:f>
        <x:v>185.38826829279745</x:v>
      </x:c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 t="str">
        <x:v>028</x:v>
      </x:c>
      <x:c r="D34" s="2" t="str">
        <x:v>700 m²</x:v>
      </x:c>
      <x:c r="E34" s="10" t="n">
        <x:v>700</x:v>
      </x:c>
      <x:c r="F34" s="29" t="n">
        <x:f>E34/Premissas!$F$12*(Resumo!$F$30+Resumo!$F$31)</x:f>
        <x:v>39672.07803442029</x:v>
      </x:c>
      <x:c r="G34" s="29" t="n">
        <x:f>E34/Premissas!$F$12*Resumo!$F$37</x:f>
        <x:v>88015.29621135922</x:v>
      </x:c>
      <x:c r="H34" s="29" t="n">
        <x:f>E34/Premissas!$F$12*Resumo!$F$40</x:f>
        <x:v>2084.413559178712</x:v>
      </x:c>
      <x:c r="I34" s="10" t="n">
        <x:f>SUM(F34:H34)</x:f>
        <x:v>129771.7878049582</x:v>
      </x:c>
      <x:c r="J34" s="10" t="n">
        <x:f>I34/E34</x:f>
        <x:v>185.38826829279745</x:v>
      </x:c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 t="str">
        <x:v>029</x:v>
      </x:c>
      <x:c r="D35" s="2" t="str">
        <x:v>700 m²</x:v>
      </x:c>
      <x:c r="E35" s="10" t="n">
        <x:v>700</x:v>
      </x:c>
      <x:c r="F35" s="29" t="n">
        <x:f>E35/Premissas!$F$12*(Resumo!$F$30+Resumo!$F$31)</x:f>
        <x:v>39672.07803442029</x:v>
      </x:c>
      <x:c r="G35" s="29" t="n">
        <x:f>E35/Premissas!$F$12*Resumo!$F$37</x:f>
        <x:v>88015.29621135922</x:v>
      </x:c>
      <x:c r="H35" s="29" t="n">
        <x:f>E35/Premissas!$F$12*Resumo!$F$40</x:f>
        <x:v>2084.413559178712</x:v>
      </x:c>
      <x:c r="I35" s="10" t="n">
        <x:f>SUM(F35:H35)</x:f>
        <x:v>129771.7878049582</x:v>
      </x:c>
      <x:c r="J35" s="10" t="n">
        <x:f>I35/E35</x:f>
        <x:v>185.38826829279745</x:v>
      </x:c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 t="str">
        <x:v>030</x:v>
      </x:c>
      <x:c r="D36" s="2" t="str">
        <x:v>700 m²</x:v>
      </x:c>
      <x:c r="E36" s="10" t="n">
        <x:v>700</x:v>
      </x:c>
      <x:c r="F36" s="29" t="n">
        <x:f>E36/Premissas!$F$12*(Resumo!$F$30+Resumo!$F$31)</x:f>
        <x:v>39672.07803442029</x:v>
      </x:c>
      <x:c r="G36" s="29" t="n">
        <x:f>E36/Premissas!$F$12*Resumo!$F$37</x:f>
        <x:v>88015.29621135922</x:v>
      </x:c>
      <x:c r="H36" s="29" t="n">
        <x:f>E36/Premissas!$F$12*Resumo!$F$40</x:f>
        <x:v>2084.413559178712</x:v>
      </x:c>
      <x:c r="I36" s="10" t="n">
        <x:f>SUM(F36:H36)</x:f>
        <x:v>129771.7878049582</x:v>
      </x:c>
      <x:c r="J36" s="10" t="n">
        <x:f>I36/E36</x:f>
        <x:v>185.38826829279745</x:v>
      </x:c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 t="str">
        <x:v>031</x:v>
      </x:c>
      <x:c r="D37" s="2" t="str">
        <x:v>700 m²</x:v>
      </x:c>
      <x:c r="E37" s="10" t="n">
        <x:v>700</x:v>
      </x:c>
      <x:c r="F37" s="29" t="n">
        <x:f>E37/Premissas!$F$12*(Resumo!$F$30+Resumo!$F$31)</x:f>
        <x:v>39672.07803442029</x:v>
      </x:c>
      <x:c r="G37" s="29" t="n">
        <x:f>E37/Premissas!$F$12*Resumo!$F$37</x:f>
        <x:v>88015.29621135922</x:v>
      </x:c>
      <x:c r="H37" s="29" t="n">
        <x:f>E37/Premissas!$F$12*Resumo!$F$40</x:f>
        <x:v>2084.413559178712</x:v>
      </x:c>
      <x:c r="I37" s="10" t="n">
        <x:f>SUM(F37:H37)</x:f>
        <x:v>129771.7878049582</x:v>
      </x:c>
      <x:c r="J37" s="10" t="n">
        <x:f>I37/E37</x:f>
        <x:v>185.38826829279745</x:v>
      </x:c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 t="str">
        <x:v>032</x:v>
      </x:c>
      <x:c r="D38" s="2" t="str">
        <x:v>700 m²</x:v>
      </x:c>
      <x:c r="E38" s="10" t="n">
        <x:v>700</x:v>
      </x:c>
      <x:c r="F38" s="29" t="n">
        <x:f>E38/Premissas!$F$12*(Resumo!$F$30+Resumo!$F$31)</x:f>
        <x:v>39672.07803442029</x:v>
      </x:c>
      <x:c r="G38" s="29" t="n">
        <x:f>E38/Premissas!$F$12*Resumo!$F$37</x:f>
        <x:v>88015.29621135922</x:v>
      </x:c>
      <x:c r="H38" s="29" t="n">
        <x:f>E38/Premissas!$F$12*Resumo!$F$40</x:f>
        <x:v>2084.413559178712</x:v>
      </x:c>
      <x:c r="I38" s="10" t="n">
        <x:f>SUM(F38:H38)</x:f>
        <x:v>129771.7878049582</x:v>
      </x:c>
      <x:c r="J38" s="10" t="n">
        <x:f>I38/E38</x:f>
        <x:v>185.38826829279745</x:v>
      </x:c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 t="str">
        <x:v>033</x:v>
      </x:c>
      <x:c r="D39" s="2" t="str">
        <x:v>700 m²</x:v>
      </x:c>
      <x:c r="E39" s="10" t="n">
        <x:v>700</x:v>
      </x:c>
      <x:c r="F39" s="29" t="n">
        <x:f>E39/Premissas!$F$12*(Resumo!$F$30+Resumo!$F$31)</x:f>
        <x:v>39672.07803442029</x:v>
      </x:c>
      <x:c r="G39" s="29" t="n">
        <x:f>E39/Premissas!$F$12*Resumo!$F$37</x:f>
        <x:v>88015.29621135922</x:v>
      </x:c>
      <x:c r="H39" s="29" t="n">
        <x:f>E39/Premissas!$F$12*Resumo!$F$40</x:f>
        <x:v>2084.413559178712</x:v>
      </x:c>
      <x:c r="I39" s="10" t="n">
        <x:f>SUM(F39:H39)</x:f>
        <x:v>129771.7878049582</x:v>
      </x:c>
      <x:c r="J39" s="10" t="n">
        <x:f>I39/E39</x:f>
        <x:v>185.38826829279745</x:v>
      </x:c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 t="str">
        <x:v>034</x:v>
      </x:c>
      <x:c r="D40" s="2" t="str">
        <x:v>700 m²</x:v>
      </x:c>
      <x:c r="E40" s="10" t="n">
        <x:v>700</x:v>
      </x:c>
      <x:c r="F40" s="29" t="n">
        <x:f>E40/Premissas!$F$12*(Resumo!$F$30+Resumo!$F$31)</x:f>
        <x:v>39672.07803442029</x:v>
      </x:c>
      <x:c r="G40" s="29" t="n">
        <x:f>E40/Premissas!$F$12*Resumo!$F$37</x:f>
        <x:v>88015.29621135922</x:v>
      </x:c>
      <x:c r="H40" s="29" t="n">
        <x:f>E40/Premissas!$F$12*Resumo!$F$40</x:f>
        <x:v>2084.413559178712</x:v>
      </x:c>
      <x:c r="I40" s="10" t="n">
        <x:f>SUM(F40:H40)</x:f>
        <x:v>129771.7878049582</x:v>
      </x:c>
      <x:c r="J40" s="10" t="n">
        <x:f>I40/E40</x:f>
        <x:v>185.38826829279745</x:v>
      </x:c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2"/>
      <x:c r="C41" s="2" t="str">
        <x:v>035</x:v>
      </x:c>
      <x:c r="D41" s="2" t="str">
        <x:v>700 m²</x:v>
      </x:c>
      <x:c r="E41" s="10" t="n">
        <x:v>700</x:v>
      </x:c>
      <x:c r="F41" s="29" t="n">
        <x:f>E41/Premissas!$F$12*(Resumo!$F$30+Resumo!$F$31)</x:f>
        <x:v>39672.07803442029</x:v>
      </x:c>
      <x:c r="G41" s="29" t="n">
        <x:f>E41/Premissas!$F$12*Resumo!$F$37</x:f>
        <x:v>88015.29621135922</x:v>
      </x:c>
      <x:c r="H41" s="29" t="n">
        <x:f>E41/Premissas!$F$12*Resumo!$F$40</x:f>
        <x:v>2084.413559178712</x:v>
      </x:c>
      <x:c r="I41" s="10" t="n">
        <x:f>SUM(F41:H41)</x:f>
        <x:v>129771.7878049582</x:v>
      </x:c>
      <x:c r="J41" s="10" t="n">
        <x:f>I41/E41</x:f>
        <x:v>185.38826829279745</x:v>
      </x:c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2"/>
      <x:c r="C42" s="2" t="str">
        <x:v>036</x:v>
      </x:c>
      <x:c r="D42" s="2" t="str">
        <x:v>700 m²</x:v>
      </x:c>
      <x:c r="E42" s="10" t="n">
        <x:v>700</x:v>
      </x:c>
      <x:c r="F42" s="29" t="n">
        <x:f>E42/Premissas!$F$12*(Resumo!$F$30+Resumo!$F$31)</x:f>
        <x:v>39672.07803442029</x:v>
      </x:c>
      <x:c r="G42" s="29" t="n">
        <x:f>E42/Premissas!$F$12*Resumo!$F$37</x:f>
        <x:v>88015.29621135922</x:v>
      </x:c>
      <x:c r="H42" s="29" t="n">
        <x:f>E42/Premissas!$F$12*Resumo!$F$40</x:f>
        <x:v>2084.413559178712</x:v>
      </x:c>
      <x:c r="I42" s="10" t="n">
        <x:f>SUM(F42:H42)</x:f>
        <x:v>129771.7878049582</x:v>
      </x:c>
      <x:c r="J42" s="10" t="n">
        <x:f>I42/E42</x:f>
        <x:v>185.38826829279745</x:v>
      </x:c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2"/>
      <x:c r="C43" s="2" t="str">
        <x:v>037</x:v>
      </x:c>
      <x:c r="D43" s="2" t="str">
        <x:v>700 m²</x:v>
      </x:c>
      <x:c r="E43" s="10" t="n">
        <x:v>700</x:v>
      </x:c>
      <x:c r="F43" s="29" t="n">
        <x:f>E43/Premissas!$F$12*(Resumo!$F$30+Resumo!$F$31)</x:f>
        <x:v>39672.07803442029</x:v>
      </x:c>
      <x:c r="G43" s="29" t="n">
        <x:f>E43/Premissas!$F$12*Resumo!$F$37</x:f>
        <x:v>88015.29621135922</x:v>
      </x:c>
      <x:c r="H43" s="29" t="n">
        <x:f>E43/Premissas!$F$12*Resumo!$F$40</x:f>
        <x:v>2084.413559178712</x:v>
      </x:c>
      <x:c r="I43" s="10" t="n">
        <x:f>SUM(F43:H43)</x:f>
        <x:v>129771.7878049582</x:v>
      </x:c>
      <x:c r="J43" s="10" t="n">
        <x:f>I43/E43</x:f>
        <x:v>185.38826829279745</x:v>
      </x:c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2"/>
      <x:c r="C44" s="2" t="str">
        <x:v>038</x:v>
      </x:c>
      <x:c r="D44" s="2" t="str">
        <x:v>700 m²</x:v>
      </x:c>
      <x:c r="E44" s="10" t="n">
        <x:v>700</x:v>
      </x:c>
      <x:c r="F44" s="29" t="n">
        <x:f>E44/Premissas!$F$12*(Resumo!$F$30+Resumo!$F$31)</x:f>
        <x:v>39672.07803442029</x:v>
      </x:c>
      <x:c r="G44" s="29" t="n">
        <x:f>E44/Premissas!$F$12*Resumo!$F$37</x:f>
        <x:v>88015.29621135922</x:v>
      </x:c>
      <x:c r="H44" s="29" t="n">
        <x:f>E44/Premissas!$F$12*Resumo!$F$40</x:f>
        <x:v>2084.413559178712</x:v>
      </x:c>
      <x:c r="I44" s="10" t="n">
        <x:f>SUM(F44:H44)</x:f>
        <x:v>129771.7878049582</x:v>
      </x:c>
      <x:c r="J44" s="10" t="n">
        <x:f>I44/E44</x:f>
        <x:v>185.38826829279745</x:v>
      </x:c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2"/>
      <x:c r="C45" s="2" t="str">
        <x:v>039</x:v>
      </x:c>
      <x:c r="D45" s="2" t="str">
        <x:v>700 m²</x:v>
      </x:c>
      <x:c r="E45" s="10" t="n">
        <x:v>700</x:v>
      </x:c>
      <x:c r="F45" s="29" t="n">
        <x:f>E45/Premissas!$F$12*(Resumo!$F$30+Resumo!$F$31)</x:f>
        <x:v>39672.07803442029</x:v>
      </x:c>
      <x:c r="G45" s="29" t="n">
        <x:f>E45/Premissas!$F$12*Resumo!$F$37</x:f>
        <x:v>88015.29621135922</x:v>
      </x:c>
      <x:c r="H45" s="29" t="n">
        <x:f>E45/Premissas!$F$12*Resumo!$F$40</x:f>
        <x:v>2084.413559178712</x:v>
      </x:c>
      <x:c r="I45" s="10" t="n">
        <x:f>SUM(F45:H45)</x:f>
        <x:v>129771.7878049582</x:v>
      </x:c>
      <x:c r="J45" s="10" t="n">
        <x:f>I45/E45</x:f>
        <x:v>185.38826829279745</x:v>
      </x:c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2"/>
      <x:c r="C46" s="2" t="str">
        <x:v>040</x:v>
      </x:c>
      <x:c r="D46" s="2" t="str">
        <x:v>700 m²</x:v>
      </x:c>
      <x:c r="E46" s="10" t="n">
        <x:v>700</x:v>
      </x:c>
      <x:c r="F46" s="29" t="n">
        <x:f>E46/Premissas!$F$12*(Resumo!$F$30+Resumo!$F$31)</x:f>
        <x:v>39672.07803442029</x:v>
      </x:c>
      <x:c r="G46" s="29" t="n">
        <x:f>E46/Premissas!$F$12*Resumo!$F$37</x:f>
        <x:v>88015.29621135922</x:v>
      </x:c>
      <x:c r="H46" s="29" t="n">
        <x:f>E46/Premissas!$F$12*Resumo!$F$40</x:f>
        <x:v>2084.413559178712</x:v>
      </x:c>
      <x:c r="I46" s="10" t="n">
        <x:f>SUM(F46:H46)</x:f>
        <x:v>129771.7878049582</x:v>
      </x:c>
      <x:c r="J46" s="10" t="n">
        <x:f>I46/E46</x:f>
        <x:v>185.38826829279745</x:v>
      </x:c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2"/>
      <x:c r="C47" s="2" t="str">
        <x:v>041</x:v>
      </x:c>
      <x:c r="D47" s="2" t="str">
        <x:v>700 m²</x:v>
      </x:c>
      <x:c r="E47" s="10" t="n">
        <x:v>700</x:v>
      </x:c>
      <x:c r="F47" s="29" t="n">
        <x:f>E47/Premissas!$F$12*(Resumo!$F$30+Resumo!$F$31)</x:f>
        <x:v>39672.07803442029</x:v>
      </x:c>
      <x:c r="G47" s="29" t="n">
        <x:f>E47/Premissas!$F$12*Resumo!$F$37</x:f>
        <x:v>88015.29621135922</x:v>
      </x:c>
      <x:c r="H47" s="29" t="n">
        <x:f>E47/Premissas!$F$12*Resumo!$F$40</x:f>
        <x:v>2084.413559178712</x:v>
      </x:c>
      <x:c r="I47" s="10" t="n">
        <x:f>SUM(F47:H47)</x:f>
        <x:v>129771.7878049582</x:v>
      </x:c>
      <x:c r="J47" s="10" t="n">
        <x:f>I47/E47</x:f>
        <x:v>185.38826829279745</x:v>
      </x:c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2"/>
      <x:c r="C48" s="2" t="str">
        <x:v>042</x:v>
      </x:c>
      <x:c r="D48" s="2" t="str">
        <x:v>700 m²</x:v>
      </x:c>
      <x:c r="E48" s="10" t="n">
        <x:v>700</x:v>
      </x:c>
      <x:c r="F48" s="29" t="n">
        <x:f>E48/Premissas!$F$12*(Resumo!$F$30+Resumo!$F$31)</x:f>
        <x:v>39672.07803442029</x:v>
      </x:c>
      <x:c r="G48" s="29" t="n">
        <x:f>E48/Premissas!$F$12*Resumo!$F$37</x:f>
        <x:v>88015.29621135922</x:v>
      </x:c>
      <x:c r="H48" s="29" t="n">
        <x:f>E48/Premissas!$F$12*Resumo!$F$40</x:f>
        <x:v>2084.413559178712</x:v>
      </x:c>
      <x:c r="I48" s="10" t="n">
        <x:f>SUM(F48:H48)</x:f>
        <x:v>129771.7878049582</x:v>
      </x:c>
      <x:c r="J48" s="10" t="n">
        <x:f>I48/E48</x:f>
        <x:v>185.38826829279745</x:v>
      </x:c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2"/>
      <x:c r="C49" s="2" t="str">
        <x:v>043</x:v>
      </x:c>
      <x:c r="D49" s="2" t="str">
        <x:v>700 m²</x:v>
      </x:c>
      <x:c r="E49" s="10" t="n">
        <x:v>700</x:v>
      </x:c>
      <x:c r="F49" s="29" t="n">
        <x:f>E49/Premissas!$F$12*(Resumo!$F$30+Resumo!$F$31)</x:f>
        <x:v>39672.07803442029</x:v>
      </x:c>
      <x:c r="G49" s="29" t="n">
        <x:f>E49/Premissas!$F$12*Resumo!$F$37</x:f>
        <x:v>88015.29621135922</x:v>
      </x:c>
      <x:c r="H49" s="29" t="n">
        <x:f>E49/Premissas!$F$12*Resumo!$F$40</x:f>
        <x:v>2084.413559178712</x:v>
      </x:c>
      <x:c r="I49" s="10" t="n">
        <x:f>SUM(F49:H49)</x:f>
        <x:v>129771.7878049582</x:v>
      </x:c>
      <x:c r="J49" s="10" t="n">
        <x:f>I49/E49</x:f>
        <x:v>185.38826829279745</x:v>
      </x:c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2"/>
      <x:c r="C50" s="2" t="str">
        <x:v>044</x:v>
      </x:c>
      <x:c r="D50" s="2" t="str">
        <x:v>700 m²</x:v>
      </x:c>
      <x:c r="E50" s="10" t="n">
        <x:v>700</x:v>
      </x:c>
      <x:c r="F50" s="29" t="n">
        <x:f>E50/Premissas!$F$12*(Resumo!$F$30+Resumo!$F$31)</x:f>
        <x:v>39672.07803442029</x:v>
      </x:c>
      <x:c r="G50" s="29" t="n">
        <x:f>E50/Premissas!$F$12*Resumo!$F$37</x:f>
        <x:v>88015.29621135922</x:v>
      </x:c>
      <x:c r="H50" s="29" t="n">
        <x:f>E50/Premissas!$F$12*Resumo!$F$40</x:f>
        <x:v>2084.413559178712</x:v>
      </x:c>
      <x:c r="I50" s="10" t="n">
        <x:f>SUM(F50:H50)</x:f>
        <x:v>129771.7878049582</x:v>
      </x:c>
      <x:c r="J50" s="10" t="n">
        <x:f>I50/E50</x:f>
        <x:v>185.38826829279745</x:v>
      </x:c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2"/>
      <x:c r="C51" s="2" t="str">
        <x:v>045</x:v>
      </x:c>
      <x:c r="D51" s="2" t="str">
        <x:v>700 m²</x:v>
      </x:c>
      <x:c r="E51" s="10" t="n">
        <x:v>700</x:v>
      </x:c>
      <x:c r="F51" s="29" t="n">
        <x:f>E51/Premissas!$F$12*(Resumo!$F$30+Resumo!$F$31)</x:f>
        <x:v>39672.07803442029</x:v>
      </x:c>
      <x:c r="G51" s="29" t="n">
        <x:f>E51/Premissas!$F$12*Resumo!$F$37</x:f>
        <x:v>88015.29621135922</x:v>
      </x:c>
      <x:c r="H51" s="29" t="n">
        <x:f>E51/Premissas!$F$12*Resumo!$F$40</x:f>
        <x:v>2084.413559178712</x:v>
      </x:c>
      <x:c r="I51" s="10" t="n">
        <x:f>SUM(F51:H51)</x:f>
        <x:v>129771.7878049582</x:v>
      </x:c>
      <x:c r="J51" s="10" t="n">
        <x:f>I51/E51</x:f>
        <x:v>185.38826829279745</x:v>
      </x:c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2"/>
      <x:c r="C52" s="2" t="str">
        <x:v>046</x:v>
      </x:c>
      <x:c r="D52" s="2" t="str">
        <x:v>700 m²</x:v>
      </x:c>
      <x:c r="E52" s="10" t="n">
        <x:v>700</x:v>
      </x:c>
      <x:c r="F52" s="29" t="n">
        <x:f>E52/Premissas!$F$12*(Resumo!$F$30+Resumo!$F$31)</x:f>
        <x:v>39672.07803442029</x:v>
      </x:c>
      <x:c r="G52" s="29" t="n">
        <x:f>E52/Premissas!$F$12*Resumo!$F$37</x:f>
        <x:v>88015.29621135922</x:v>
      </x:c>
      <x:c r="H52" s="29" t="n">
        <x:f>E52/Premissas!$F$12*Resumo!$F$40</x:f>
        <x:v>2084.413559178712</x:v>
      </x:c>
      <x:c r="I52" s="10" t="n">
        <x:f>SUM(F52:H52)</x:f>
        <x:v>129771.7878049582</x:v>
      </x:c>
      <x:c r="J52" s="10" t="n">
        <x:f>I52/E52</x:f>
        <x:v>185.38826829279745</x:v>
      </x:c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2"/>
      <x:c r="C53" s="2" t="str">
        <x:v>047</x:v>
      </x:c>
      <x:c r="D53" s="2" t="str">
        <x:v>700 m²</x:v>
      </x:c>
      <x:c r="E53" s="10" t="n">
        <x:v>700</x:v>
      </x:c>
      <x:c r="F53" s="29" t="n">
        <x:f>E53/Premissas!$F$12*(Resumo!$F$30+Resumo!$F$31)</x:f>
        <x:v>39672.07803442029</x:v>
      </x:c>
      <x:c r="G53" s="29" t="n">
        <x:f>E53/Premissas!$F$12*Resumo!$F$37</x:f>
        <x:v>88015.29621135922</x:v>
      </x:c>
      <x:c r="H53" s="29" t="n">
        <x:f>E53/Premissas!$F$12*Resumo!$F$40</x:f>
        <x:v>2084.413559178712</x:v>
      </x:c>
      <x:c r="I53" s="10" t="n">
        <x:f>SUM(F53:H53)</x:f>
        <x:v>129771.7878049582</x:v>
      </x:c>
      <x:c r="J53" s="10" t="n">
        <x:f>I53/E53</x:f>
        <x:v>185.38826829279745</x:v>
      </x:c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 t="str">
        <x:v>048</x:v>
      </x:c>
      <x:c r="D54" s="2" t="str">
        <x:v>700 m²</x:v>
      </x:c>
      <x:c r="E54" s="10" t="n">
        <x:v>700</x:v>
      </x:c>
      <x:c r="F54" s="29" t="n">
        <x:f>E54/Premissas!$F$12*(Resumo!$F$30+Resumo!$F$31)</x:f>
        <x:v>39672.07803442029</x:v>
      </x:c>
      <x:c r="G54" s="29" t="n">
        <x:f>E54/Premissas!$F$12*Resumo!$F$37</x:f>
        <x:v>88015.29621135922</x:v>
      </x:c>
      <x:c r="H54" s="29" t="n">
        <x:f>E54/Premissas!$F$12*Resumo!$F$40</x:f>
        <x:v>2084.413559178712</x:v>
      </x:c>
      <x:c r="I54" s="10" t="n">
        <x:f>SUM(F54:H54)</x:f>
        <x:v>129771.7878049582</x:v>
      </x:c>
      <x:c r="J54" s="10" t="n">
        <x:f>I54/E54</x:f>
        <x:v>185.38826829279745</x:v>
      </x:c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 t="str">
        <x:v>049</x:v>
      </x:c>
      <x:c r="D55" s="2" t="str">
        <x:v>700 m²</x:v>
      </x:c>
      <x:c r="E55" s="10" t="n">
        <x:v>700</x:v>
      </x:c>
      <x:c r="F55" s="29" t="n">
        <x:f>E55/Premissas!$F$12*(Resumo!$F$30+Resumo!$F$31)</x:f>
        <x:v>39672.07803442029</x:v>
      </x:c>
      <x:c r="G55" s="29" t="n">
        <x:f>E55/Premissas!$F$12*Resumo!$F$37</x:f>
        <x:v>88015.29621135922</x:v>
      </x:c>
      <x:c r="H55" s="29" t="n">
        <x:f>E55/Premissas!$F$12*Resumo!$F$40</x:f>
        <x:v>2084.413559178712</x:v>
      </x:c>
      <x:c r="I55" s="10" t="n">
        <x:f>SUM(F55:H55)</x:f>
        <x:v>129771.7878049582</x:v>
      </x:c>
      <x:c r="J55" s="10" t="n">
        <x:f>I55/E55</x:f>
        <x:v>185.38826829279745</x:v>
      </x:c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 t="str">
        <x:v>050</x:v>
      </x:c>
      <x:c r="D56" s="2" t="str">
        <x:v>700 m²</x:v>
      </x:c>
      <x:c r="E56" s="10" t="n">
        <x:v>700</x:v>
      </x:c>
      <x:c r="F56" s="29" t="n">
        <x:f>E56/Premissas!$F$12*(Resumo!$F$30+Resumo!$F$31)</x:f>
        <x:v>39672.07803442029</x:v>
      </x:c>
      <x:c r="G56" s="29" t="n">
        <x:f>E56/Premissas!$F$12*Resumo!$F$37</x:f>
        <x:v>88015.29621135922</x:v>
      </x:c>
      <x:c r="H56" s="29" t="n">
        <x:f>E56/Premissas!$F$12*Resumo!$F$40</x:f>
        <x:v>2084.413559178712</x:v>
      </x:c>
      <x:c r="I56" s="10" t="n">
        <x:f>SUM(F56:H56)</x:f>
        <x:v>129771.7878049582</x:v>
      </x:c>
      <x:c r="J56" s="10" t="n">
        <x:f>I56/E56</x:f>
        <x:v>185.38826829279745</x:v>
      </x:c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 t="str">
        <x:v>051</x:v>
      </x:c>
      <x:c r="D57" s="2" t="str">
        <x:v>700 m²</x:v>
      </x:c>
      <x:c r="E57" s="10" t="n">
        <x:v>700</x:v>
      </x:c>
      <x:c r="F57" s="29" t="n">
        <x:f>E57/Premissas!$F$12*(Resumo!$F$30+Resumo!$F$31)</x:f>
        <x:v>39672.07803442029</x:v>
      </x:c>
      <x:c r="G57" s="29" t="n">
        <x:f>E57/Premissas!$F$12*Resumo!$F$37</x:f>
        <x:v>88015.29621135922</x:v>
      </x:c>
      <x:c r="H57" s="29" t="n">
        <x:f>E57/Premissas!$F$12*Resumo!$F$40</x:f>
        <x:v>2084.413559178712</x:v>
      </x:c>
      <x:c r="I57" s="10" t="n">
        <x:f>SUM(F57:H57)</x:f>
        <x:v>129771.7878049582</x:v>
      </x:c>
      <x:c r="J57" s="10" t="n">
        <x:f>I57/E57</x:f>
        <x:v>185.38826829279745</x:v>
      </x:c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 t="str">
        <x:v>052</x:v>
      </x:c>
      <x:c r="D58" s="2" t="str">
        <x:v>700 m²</x:v>
      </x:c>
      <x:c r="E58" s="10" t="n">
        <x:v>700</x:v>
      </x:c>
      <x:c r="F58" s="29" t="n">
        <x:f>E58/Premissas!$F$12*(Resumo!$F$30+Resumo!$F$31)</x:f>
        <x:v>39672.07803442029</x:v>
      </x:c>
      <x:c r="G58" s="29" t="n">
        <x:f>E58/Premissas!$F$12*Resumo!$F$37</x:f>
        <x:v>88015.29621135922</x:v>
      </x:c>
      <x:c r="H58" s="29" t="n">
        <x:f>E58/Premissas!$F$12*Resumo!$F$40</x:f>
        <x:v>2084.413559178712</x:v>
      </x:c>
      <x:c r="I58" s="10" t="n">
        <x:f>SUM(F58:H58)</x:f>
        <x:v>129771.7878049582</x:v>
      </x:c>
      <x:c r="J58" s="10" t="n">
        <x:f>I58/E58</x:f>
        <x:v>185.38826829279745</x:v>
      </x:c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 t="str">
        <x:v>053</x:v>
      </x:c>
      <x:c r="D59" s="2" t="str">
        <x:v>700 m²</x:v>
      </x:c>
      <x:c r="E59" s="10" t="n">
        <x:v>700</x:v>
      </x:c>
      <x:c r="F59" s="29" t="n">
        <x:f>E59/Premissas!$F$12*(Resumo!$F$30+Resumo!$F$31)</x:f>
        <x:v>39672.07803442029</x:v>
      </x:c>
      <x:c r="G59" s="29" t="n">
        <x:f>E59/Premissas!$F$12*Resumo!$F$37</x:f>
        <x:v>88015.29621135922</x:v>
      </x:c>
      <x:c r="H59" s="29" t="n">
        <x:f>E59/Premissas!$F$12*Resumo!$F$40</x:f>
        <x:v>2084.413559178712</x:v>
      </x:c>
      <x:c r="I59" s="10" t="n">
        <x:f>SUM(F59:H59)</x:f>
        <x:v>129771.7878049582</x:v>
      </x:c>
      <x:c r="J59" s="10" t="n">
        <x:f>I59/E59</x:f>
        <x:v>185.38826829279745</x:v>
      </x:c>
      <x:c r="K59" s="2"/>
      <x:c r="L59" s="2"/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2"/>
      <x:c r="C60" s="2" t="str">
        <x:v>054</x:v>
      </x:c>
      <x:c r="D60" s="2" t="str">
        <x:v>700 m²</x:v>
      </x:c>
      <x:c r="E60" s="10" t="n">
        <x:v>700</x:v>
      </x:c>
      <x:c r="F60" s="29" t="n">
        <x:f>E60/Premissas!$F$12*(Resumo!$F$30+Resumo!$F$31)</x:f>
        <x:v>39672.07803442029</x:v>
      </x:c>
      <x:c r="G60" s="29" t="n">
        <x:f>E60/Premissas!$F$12*Resumo!$F$37</x:f>
        <x:v>88015.29621135922</x:v>
      </x:c>
      <x:c r="H60" s="29" t="n">
        <x:f>E60/Premissas!$F$12*Resumo!$F$40</x:f>
        <x:v>2084.413559178712</x:v>
      </x:c>
      <x:c r="I60" s="10" t="n">
        <x:f>SUM(F60:H60)</x:f>
        <x:v>129771.7878049582</x:v>
      </x:c>
      <x:c r="J60" s="10" t="n">
        <x:f>I60/E60</x:f>
        <x:v>185.38826829279745</x:v>
      </x:c>
      <x:c r="K60" s="2"/>
      <x:c r="L60" s="2"/>
      <x:c r="M60" s="2"/>
      <x:c r="N60" s="2"/>
      <x:c r="O60" s="2"/>
      <x:c r="P60" s="2"/>
      <x:c r="Q60" s="2"/>
      <x:c r="R60" s="2"/>
      <x:c r="S60" s="2"/>
    </x:row>
    <x:row r="61" ht="26" customHeight="1">
      <x:c r="A61" s="2"/>
      <x:c r="B61" s="2"/>
      <x:c r="C61" s="2" t="str">
        <x:v>055</x:v>
      </x:c>
      <x:c r="D61" s="2" t="str">
        <x:v>700 m²</x:v>
      </x:c>
      <x:c r="E61" s="10" t="n">
        <x:v>700</x:v>
      </x:c>
      <x:c r="F61" s="29" t="n">
        <x:f>E61/Premissas!$F$12*(Resumo!$F$30+Resumo!$F$31)</x:f>
        <x:v>39672.07803442029</x:v>
      </x:c>
      <x:c r="G61" s="29" t="n">
        <x:f>E61/Premissas!$F$12*Resumo!$F$37</x:f>
        <x:v>88015.29621135922</x:v>
      </x:c>
      <x:c r="H61" s="29" t="n">
        <x:f>E61/Premissas!$F$12*Resumo!$F$40</x:f>
        <x:v>2084.413559178712</x:v>
      </x:c>
      <x:c r="I61" s="10" t="n">
        <x:f>SUM(F61:H61)</x:f>
        <x:v>129771.7878049582</x:v>
      </x:c>
      <x:c r="J61" s="10" t="n">
        <x:f>I61/E61</x:f>
        <x:v>185.38826829279745</x:v>
      </x:c>
      <x:c r="K61" s="2"/>
      <x:c r="L61" s="2"/>
      <x:c r="M61" s="2"/>
      <x:c r="N61" s="2"/>
      <x:c r="O61" s="2"/>
      <x:c r="P61" s="2"/>
      <x:c r="Q61" s="2"/>
      <x:c r="R61" s="2"/>
      <x:c r="S61" s="2"/>
    </x:row>
    <x:row r="62" ht="26" customHeight="1">
      <x:c r="A62" s="2"/>
      <x:c r="B62" s="2"/>
      <x:c r="C62" s="2" t="str">
        <x:v>056</x:v>
      </x:c>
      <x:c r="D62" s="2" t="str">
        <x:v>700 m²</x:v>
      </x:c>
      <x:c r="E62" s="10" t="n">
        <x:v>700</x:v>
      </x:c>
      <x:c r="F62" s="29" t="n">
        <x:f>E62/Premissas!$F$12*(Resumo!$F$30+Resumo!$F$31)</x:f>
        <x:v>39672.07803442029</x:v>
      </x:c>
      <x:c r="G62" s="29" t="n">
        <x:f>E62/Premissas!$F$12*Resumo!$F$37</x:f>
        <x:v>88015.29621135922</x:v>
      </x:c>
      <x:c r="H62" s="29" t="n">
        <x:f>E62/Premissas!$F$12*Resumo!$F$40</x:f>
        <x:v>2084.413559178712</x:v>
      </x:c>
      <x:c r="I62" s="10" t="n">
        <x:f>SUM(F62:H62)</x:f>
        <x:v>129771.7878049582</x:v>
      </x:c>
      <x:c r="J62" s="10" t="n">
        <x:f>I62/E62</x:f>
        <x:v>185.38826829279745</x:v>
      </x:c>
      <x:c r="K62" s="2"/>
      <x:c r="L62" s="2"/>
      <x:c r="M62" s="2"/>
      <x:c r="N62" s="2"/>
      <x:c r="O62" s="2"/>
      <x:c r="P62" s="2"/>
      <x:c r="Q62" s="2"/>
      <x:c r="R62" s="2"/>
      <x:c r="S62" s="2"/>
    </x:row>
    <x:row r="63" ht="26" customHeight="1">
      <x:c r="A63" s="2"/>
      <x:c r="B63" s="2"/>
      <x:c r="C63" s="2" t="str">
        <x:v>057</x:v>
      </x:c>
      <x:c r="D63" s="2" t="str">
        <x:v>700 m²</x:v>
      </x:c>
      <x:c r="E63" s="10" t="n">
        <x:v>700</x:v>
      </x:c>
      <x:c r="F63" s="29" t="n">
        <x:f>E63/Premissas!$F$12*(Resumo!$F$30+Resumo!$F$31)</x:f>
        <x:v>39672.07803442029</x:v>
      </x:c>
      <x:c r="G63" s="29" t="n">
        <x:f>E63/Premissas!$F$12*Resumo!$F$37</x:f>
        <x:v>88015.29621135922</x:v>
      </x:c>
      <x:c r="H63" s="29" t="n">
        <x:f>E63/Premissas!$F$12*Resumo!$F$40</x:f>
        <x:v>2084.413559178712</x:v>
      </x:c>
      <x:c r="I63" s="10" t="n">
        <x:f>SUM(F63:H63)</x:f>
        <x:v>129771.7878049582</x:v>
      </x:c>
      <x:c r="J63" s="10" t="n">
        <x:f>I63/E63</x:f>
        <x:v>185.38826829279745</x:v>
      </x:c>
      <x:c r="K63" s="2"/>
      <x:c r="L63" s="2"/>
      <x:c r="M63" s="2"/>
      <x:c r="N63" s="2"/>
      <x:c r="O63" s="2"/>
      <x:c r="P63" s="2"/>
      <x:c r="Q63" s="2"/>
      <x:c r="R63" s="2"/>
      <x:c r="S63" s="2"/>
    </x:row>
    <x:row r="64" ht="26" customHeight="1">
      <x:c r="A64" s="2"/>
      <x:c r="B64" s="2"/>
      <x:c r="C64" s="2" t="str">
        <x:v>058</x:v>
      </x:c>
      <x:c r="D64" s="2" t="str">
        <x:v>700 m²</x:v>
      </x:c>
      <x:c r="E64" s="10" t="n">
        <x:v>700</x:v>
      </x:c>
      <x:c r="F64" s="29" t="n">
        <x:f>E64/Premissas!$F$12*(Resumo!$F$30+Resumo!$F$31)</x:f>
        <x:v>39672.07803442029</x:v>
      </x:c>
      <x:c r="G64" s="29" t="n">
        <x:f>E64/Premissas!$F$12*Resumo!$F$37</x:f>
        <x:v>88015.29621135922</x:v>
      </x:c>
      <x:c r="H64" s="29" t="n">
        <x:f>E64/Premissas!$F$12*Resumo!$F$40</x:f>
        <x:v>2084.413559178712</x:v>
      </x:c>
      <x:c r="I64" s="10" t="n">
        <x:f>SUM(F64:H64)</x:f>
        <x:v>129771.7878049582</x:v>
      </x:c>
      <x:c r="J64" s="10" t="n">
        <x:f>I64/E64</x:f>
        <x:v>185.38826829279745</x:v>
      </x:c>
      <x:c r="K64" s="2"/>
      <x:c r="L64" s="2"/>
      <x:c r="M64" s="2"/>
      <x:c r="N64" s="2"/>
      <x:c r="O64" s="2"/>
      <x:c r="P64" s="2"/>
      <x:c r="Q64" s="2"/>
      <x:c r="R64" s="2"/>
      <x:c r="S64" s="2"/>
    </x:row>
    <x:row r="65" ht="26" customHeight="1">
      <x:c r="A65" s="2"/>
      <x:c r="B65" s="2"/>
      <x:c r="C65" s="2" t="str">
        <x:v>059</x:v>
      </x:c>
      <x:c r="D65" s="2" t="str">
        <x:v>700 m²</x:v>
      </x:c>
      <x:c r="E65" s="10" t="n">
        <x:v>700</x:v>
      </x:c>
      <x:c r="F65" s="29" t="n">
        <x:f>E65/Premissas!$F$12*(Resumo!$F$30+Resumo!$F$31)</x:f>
        <x:v>39672.07803442029</x:v>
      </x:c>
      <x:c r="G65" s="29" t="n">
        <x:f>E65/Premissas!$F$12*Resumo!$F$37</x:f>
        <x:v>88015.29621135922</x:v>
      </x:c>
      <x:c r="H65" s="29" t="n">
        <x:f>E65/Premissas!$F$12*Resumo!$F$40</x:f>
        <x:v>2084.413559178712</x:v>
      </x:c>
      <x:c r="I65" s="10" t="n">
        <x:f>SUM(F65:H65)</x:f>
        <x:v>129771.7878049582</x:v>
      </x:c>
      <x:c r="J65" s="10" t="n">
        <x:f>I65/E65</x:f>
        <x:v>185.38826829279745</x:v>
      </x:c>
      <x:c r="K65" s="2"/>
      <x:c r="L65" s="2"/>
      <x:c r="M65" s="2"/>
      <x:c r="N65" s="2"/>
      <x:c r="O65" s="2"/>
      <x:c r="P65" s="2"/>
      <x:c r="Q65" s="2"/>
      <x:c r="R65" s="2"/>
      <x:c r="S65" s="2"/>
    </x:row>
    <x:row r="66" ht="26" customHeight="1">
      <x:c r="A66" s="2"/>
      <x:c r="B66" s="2"/>
      <x:c r="C66" s="2" t="str">
        <x:v>060</x:v>
      </x:c>
      <x:c r="D66" s="2" t="str">
        <x:v>700 m²</x:v>
      </x:c>
      <x:c r="E66" s="10" t="n">
        <x:v>700</x:v>
      </x:c>
      <x:c r="F66" s="29" t="n">
        <x:f>E66/Premissas!$F$12*(Resumo!$F$30+Resumo!$F$31)</x:f>
        <x:v>39672.07803442029</x:v>
      </x:c>
      <x:c r="G66" s="29" t="n">
        <x:f>E66/Premissas!$F$12*Resumo!$F$37</x:f>
        <x:v>88015.29621135922</x:v>
      </x:c>
      <x:c r="H66" s="29" t="n">
        <x:f>E66/Premissas!$F$12*Resumo!$F$40</x:f>
        <x:v>2084.413559178712</x:v>
      </x:c>
      <x:c r="I66" s="10" t="n">
        <x:f>SUM(F66:H66)</x:f>
        <x:v>129771.7878049582</x:v>
      </x:c>
      <x:c r="J66" s="10" t="n">
        <x:f>I66/E66</x:f>
        <x:v>185.38826829279745</x:v>
      </x:c>
      <x:c r="K66" s="2"/>
      <x:c r="L66" s="2"/>
      <x:c r="M66" s="2"/>
      <x:c r="N66" s="2"/>
      <x:c r="O66" s="2"/>
      <x:c r="P66" s="2"/>
      <x:c r="Q66" s="2"/>
      <x:c r="R66" s="2"/>
      <x:c r="S66" s="2"/>
    </x:row>
    <x:row r="67" ht="26" customHeight="1">
      <x:c r="A67" s="2"/>
      <x:c r="B67" s="2"/>
      <x:c r="C67" s="2" t="str">
        <x:v>061</x:v>
      </x:c>
      <x:c r="D67" s="2" t="str">
        <x:v>700 m²</x:v>
      </x:c>
      <x:c r="E67" s="10" t="n">
        <x:v>700</x:v>
      </x:c>
      <x:c r="F67" s="29" t="n">
        <x:f>E67/Premissas!$F$12*(Resumo!$F$30+Resumo!$F$31)</x:f>
        <x:v>39672.07803442029</x:v>
      </x:c>
      <x:c r="G67" s="29" t="n">
        <x:f>E67/Premissas!$F$12*Resumo!$F$37</x:f>
        <x:v>88015.29621135922</x:v>
      </x:c>
      <x:c r="H67" s="29" t="n">
        <x:f>E67/Premissas!$F$12*Resumo!$F$40</x:f>
        <x:v>2084.413559178712</x:v>
      </x:c>
      <x:c r="I67" s="10" t="n">
        <x:f>SUM(F67:H67)</x:f>
        <x:v>129771.7878049582</x:v>
      </x:c>
      <x:c r="J67" s="10" t="n">
        <x:f>I67/E67</x:f>
        <x:v>185.38826829279745</x:v>
      </x:c>
      <x:c r="K67" s="2"/>
      <x:c r="L67" s="2"/>
      <x:c r="M67" s="2"/>
      <x:c r="N67" s="2"/>
      <x:c r="O67" s="2"/>
      <x:c r="P67" s="2"/>
      <x:c r="Q67" s="2"/>
      <x:c r="R67" s="2"/>
      <x:c r="S67" s="2"/>
    </x:row>
    <x:row r="68" ht="26" customHeight="1">
      <x:c r="A68" s="2"/>
      <x:c r="B68" s="2"/>
      <x:c r="C68" s="2" t="str">
        <x:v>062</x:v>
      </x:c>
      <x:c r="D68" s="2" t="str">
        <x:v>700 m²</x:v>
      </x:c>
      <x:c r="E68" s="10" t="n">
        <x:v>700</x:v>
      </x:c>
      <x:c r="F68" s="29" t="n">
        <x:f>E68/Premissas!$F$12*(Resumo!$F$30+Resumo!$F$31)</x:f>
        <x:v>39672.07803442029</x:v>
      </x:c>
      <x:c r="G68" s="29" t="n">
        <x:f>E68/Premissas!$F$12*Resumo!$F$37</x:f>
        <x:v>88015.29621135922</x:v>
      </x:c>
      <x:c r="H68" s="29" t="n">
        <x:f>E68/Premissas!$F$12*Resumo!$F$40</x:f>
        <x:v>2084.413559178712</x:v>
      </x:c>
      <x:c r="I68" s="10" t="n">
        <x:f>SUM(F68:H68)</x:f>
        <x:v>129771.7878049582</x:v>
      </x:c>
      <x:c r="J68" s="10" t="n">
        <x:f>I68/E68</x:f>
        <x:v>185.38826829279745</x:v>
      </x:c>
      <x:c r="K68" s="2"/>
      <x:c r="L68" s="2"/>
      <x:c r="M68" s="2"/>
      <x:c r="N68" s="2"/>
      <x:c r="O68" s="2"/>
      <x:c r="P68" s="2"/>
      <x:c r="Q68" s="2"/>
      <x:c r="R68" s="2"/>
      <x:c r="S68" s="2"/>
    </x:row>
    <x:row r="69" ht="26" customHeight="1">
      <x:c r="A69" s="2"/>
      <x:c r="B69" s="2"/>
      <x:c r="C69" s="2" t="str">
        <x:v>063</x:v>
      </x:c>
      <x:c r="D69" s="2" t="str">
        <x:v>700 m²</x:v>
      </x:c>
      <x:c r="E69" s="10" t="n">
        <x:v>700</x:v>
      </x:c>
      <x:c r="F69" s="29" t="n">
        <x:f>E69/Premissas!$F$12*(Resumo!$F$30+Resumo!$F$31)</x:f>
        <x:v>39672.07803442029</x:v>
      </x:c>
      <x:c r="G69" s="29" t="n">
        <x:f>E69/Premissas!$F$12*Resumo!$F$37</x:f>
        <x:v>88015.29621135922</x:v>
      </x:c>
      <x:c r="H69" s="29" t="n">
        <x:f>E69/Premissas!$F$12*Resumo!$F$40</x:f>
        <x:v>2084.413559178712</x:v>
      </x:c>
      <x:c r="I69" s="10" t="n">
        <x:f>SUM(F69:H69)</x:f>
        <x:v>129771.7878049582</x:v>
      </x:c>
      <x:c r="J69" s="10" t="n">
        <x:f>I69/E69</x:f>
        <x:v>185.38826829279745</x:v>
      </x:c>
      <x:c r="K69" s="2"/>
      <x:c r="L69" s="2"/>
      <x:c r="M69" s="2"/>
      <x:c r="N69" s="2"/>
      <x:c r="O69" s="2"/>
      <x:c r="P69" s="2"/>
      <x:c r="Q69" s="2"/>
      <x:c r="R69" s="2"/>
      <x:c r="S69" s="2"/>
    </x:row>
    <x:row r="70" ht="26" customHeight="1">
      <x:c r="A70" s="2"/>
      <x:c r="B70" s="2"/>
      <x:c r="C70" s="2" t="str">
        <x:v>064</x:v>
      </x:c>
      <x:c r="D70" s="2" t="str">
        <x:v>700 m²</x:v>
      </x:c>
      <x:c r="E70" s="10" t="n">
        <x:v>700</x:v>
      </x:c>
      <x:c r="F70" s="29" t="n">
        <x:f>E70/Premissas!$F$12*(Resumo!$F$30+Resumo!$F$31)</x:f>
        <x:v>39672.07803442029</x:v>
      </x:c>
      <x:c r="G70" s="29" t="n">
        <x:f>E70/Premissas!$F$12*Resumo!$F$37</x:f>
        <x:v>88015.29621135922</x:v>
      </x:c>
      <x:c r="H70" s="29" t="n">
        <x:f>E70/Premissas!$F$12*Resumo!$F$40</x:f>
        <x:v>2084.413559178712</x:v>
      </x:c>
      <x:c r="I70" s="10" t="n">
        <x:f>SUM(F70:H70)</x:f>
        <x:v>129771.7878049582</x:v>
      </x:c>
      <x:c r="J70" s="10" t="n">
        <x:f>I70/E70</x:f>
        <x:v>185.38826829279745</x:v>
      </x:c>
      <x:c r="K70" s="2"/>
      <x:c r="L70" s="2"/>
      <x:c r="M70" s="2"/>
      <x:c r="N70" s="2"/>
      <x:c r="O70" s="2"/>
      <x:c r="P70" s="2"/>
      <x:c r="Q70" s="2"/>
      <x:c r="R70" s="2"/>
      <x:c r="S70" s="2"/>
    </x:row>
    <x:row r="71" ht="26" customHeight="1">
      <x:c r="A71" s="2"/>
      <x:c r="B71" s="2"/>
      <x:c r="C71" s="2" t="str">
        <x:v>065</x:v>
      </x:c>
      <x:c r="D71" s="2" t="str">
        <x:v>700 m²</x:v>
      </x:c>
      <x:c r="E71" s="10" t="n">
        <x:v>700</x:v>
      </x:c>
      <x:c r="F71" s="29" t="n">
        <x:f>E71/Premissas!$F$12*(Resumo!$F$30+Resumo!$F$31)</x:f>
        <x:v>39672.07803442029</x:v>
      </x:c>
      <x:c r="G71" s="29" t="n">
        <x:f>E71/Premissas!$F$12*Resumo!$F$37</x:f>
        <x:v>88015.29621135922</x:v>
      </x:c>
      <x:c r="H71" s="29" t="n">
        <x:f>E71/Premissas!$F$12*Resumo!$F$40</x:f>
        <x:v>2084.413559178712</x:v>
      </x:c>
      <x:c r="I71" s="10" t="n">
        <x:f>SUM(F71:H71)</x:f>
        <x:v>129771.7878049582</x:v>
      </x:c>
      <x:c r="J71" s="10" t="n">
        <x:f>I71/E71</x:f>
        <x:v>185.38826829279745</x:v>
      </x:c>
      <x:c r="K71" s="2"/>
      <x:c r="L71" s="2"/>
      <x:c r="M71" s="2"/>
      <x:c r="N71" s="2"/>
      <x:c r="O71" s="2"/>
      <x:c r="P71" s="2"/>
      <x:c r="Q71" s="2"/>
      <x:c r="R71" s="2"/>
      <x:c r="S71" s="2"/>
    </x:row>
    <x:row r="72" ht="26" customHeight="1">
      <x:c r="A72" s="2"/>
      <x:c r="B72" s="2"/>
      <x:c r="C72" s="2" t="str">
        <x:v>066</x:v>
      </x:c>
      <x:c r="D72" s="2" t="str">
        <x:v>700 m²</x:v>
      </x:c>
      <x:c r="E72" s="10" t="n">
        <x:v>700</x:v>
      </x:c>
      <x:c r="F72" s="29" t="n">
        <x:f>E72/Premissas!$F$12*(Resumo!$F$30+Resumo!$F$31)</x:f>
        <x:v>39672.07803442029</x:v>
      </x:c>
      <x:c r="G72" s="29" t="n">
        <x:f>E72/Premissas!$F$12*Resumo!$F$37</x:f>
        <x:v>88015.29621135922</x:v>
      </x:c>
      <x:c r="H72" s="29" t="n">
        <x:f>E72/Premissas!$F$12*Resumo!$F$40</x:f>
        <x:v>2084.413559178712</x:v>
      </x:c>
      <x:c r="I72" s="10" t="n">
        <x:f>SUM(F72:H72)</x:f>
        <x:v>129771.7878049582</x:v>
      </x:c>
      <x:c r="J72" s="10" t="n">
        <x:f>I72/E72</x:f>
        <x:v>185.38826829279745</x:v>
      </x:c>
      <x:c r="K72" s="2"/>
      <x:c r="L72" s="2"/>
      <x:c r="M72" s="2"/>
      <x:c r="N72" s="2"/>
      <x:c r="O72" s="2"/>
      <x:c r="P72" s="2"/>
      <x:c r="Q72" s="2"/>
      <x:c r="R72" s="2"/>
      <x:c r="S72" s="2"/>
    </x:row>
    <x:row r="73" ht="26" customHeight="1">
      <x:c r="A73" s="2"/>
      <x:c r="B73" s="2"/>
      <x:c r="C73" s="2" t="str">
        <x:v>067</x:v>
      </x:c>
      <x:c r="D73" s="2" t="str">
        <x:v>700 m²</x:v>
      </x:c>
      <x:c r="E73" s="10" t="n">
        <x:v>700</x:v>
      </x:c>
      <x:c r="F73" s="29" t="n">
        <x:f>E73/Premissas!$F$12*(Resumo!$F$30+Resumo!$F$31)</x:f>
        <x:v>39672.07803442029</x:v>
      </x:c>
      <x:c r="G73" s="29" t="n">
        <x:f>E73/Premissas!$F$12*Resumo!$F$37</x:f>
        <x:v>88015.29621135922</x:v>
      </x:c>
      <x:c r="H73" s="29" t="n">
        <x:f>E73/Premissas!$F$12*Resumo!$F$40</x:f>
        <x:v>2084.413559178712</x:v>
      </x:c>
      <x:c r="I73" s="10" t="n">
        <x:f>SUM(F73:H73)</x:f>
        <x:v>129771.7878049582</x:v>
      </x:c>
      <x:c r="J73" s="10" t="n">
        <x:f>I73/E73</x:f>
        <x:v>185.38826829279745</x:v>
      </x:c>
      <x:c r="K73" s="2"/>
      <x:c r="L73" s="2"/>
      <x:c r="M73" s="2"/>
      <x:c r="N73" s="2"/>
      <x:c r="O73" s="2"/>
      <x:c r="P73" s="2"/>
      <x:c r="Q73" s="2"/>
      <x:c r="R73" s="2"/>
      <x:c r="S73" s="2"/>
    </x:row>
    <x:row r="74" ht="26" customHeight="1">
      <x:c r="A74" s="2"/>
      <x:c r="B74" s="2"/>
      <x:c r="C74" s="2" t="str">
        <x:v>068</x:v>
      </x:c>
      <x:c r="D74" s="2" t="str">
        <x:v>700 m²</x:v>
      </x:c>
      <x:c r="E74" s="10" t="n">
        <x:v>700</x:v>
      </x:c>
      <x:c r="F74" s="29" t="n">
        <x:f>E74/Premissas!$F$12*(Resumo!$F$30+Resumo!$F$31)</x:f>
        <x:v>39672.07803442029</x:v>
      </x:c>
      <x:c r="G74" s="29" t="n">
        <x:f>E74/Premissas!$F$12*Resumo!$F$37</x:f>
        <x:v>88015.29621135922</x:v>
      </x:c>
      <x:c r="H74" s="29" t="n">
        <x:f>E74/Premissas!$F$12*Resumo!$F$40</x:f>
        <x:v>2084.413559178712</x:v>
      </x:c>
      <x:c r="I74" s="10" t="n">
        <x:f>SUM(F74:H74)</x:f>
        <x:v>129771.7878049582</x:v>
      </x:c>
      <x:c r="J74" s="10" t="n">
        <x:f>I74/E74</x:f>
        <x:v>185.38826829279745</x:v>
      </x:c>
      <x:c r="K74" s="2"/>
      <x:c r="L74" s="2"/>
      <x:c r="M74" s="2"/>
      <x:c r="N74" s="2"/>
      <x:c r="O74" s="2"/>
      <x:c r="P74" s="2"/>
      <x:c r="Q74" s="2"/>
      <x:c r="R74" s="2"/>
      <x:c r="S74" s="2"/>
    </x:row>
    <x:row r="75" ht="26" customHeight="1">
      <x:c r="A75" s="2"/>
      <x:c r="B75" s="2"/>
      <x:c r="C75" s="2" t="str">
        <x:v>069</x:v>
      </x:c>
      <x:c r="D75" s="2" t="str">
        <x:v>700 m²</x:v>
      </x:c>
      <x:c r="E75" s="10" t="n">
        <x:v>700</x:v>
      </x:c>
      <x:c r="F75" s="29" t="n">
        <x:f>E75/Premissas!$F$12*(Resumo!$F$30+Resumo!$F$31)</x:f>
        <x:v>39672.07803442029</x:v>
      </x:c>
      <x:c r="G75" s="29" t="n">
        <x:f>E75/Premissas!$F$12*Resumo!$F$37</x:f>
        <x:v>88015.29621135922</x:v>
      </x:c>
      <x:c r="H75" s="29" t="n">
        <x:f>E75/Premissas!$F$12*Resumo!$F$40</x:f>
        <x:v>2084.413559178712</x:v>
      </x:c>
      <x:c r="I75" s="10" t="n">
        <x:f>SUM(F75:H75)</x:f>
        <x:v>129771.7878049582</x:v>
      </x:c>
      <x:c r="J75" s="10" t="n">
        <x:f>I75/E75</x:f>
        <x:v>185.38826829279745</x:v>
      </x:c>
      <x:c r="K75" s="2"/>
      <x:c r="L75" s="2"/>
      <x:c r="M75" s="2"/>
      <x:c r="N75" s="2"/>
      <x:c r="O75" s="2"/>
      <x:c r="P75" s="2"/>
      <x:c r="Q75" s="2"/>
      <x:c r="R75" s="2"/>
      <x:c r="S75" s="2"/>
    </x:row>
    <x:row r="76" ht="26" customHeight="1">
      <x:c r="A76" s="2"/>
      <x:c r="B76" s="2"/>
      <x:c r="C76" s="2" t="str">
        <x:v>070</x:v>
      </x:c>
      <x:c r="D76" s="2" t="str">
        <x:v>700 m²</x:v>
      </x:c>
      <x:c r="E76" s="10" t="n">
        <x:v>700</x:v>
      </x:c>
      <x:c r="F76" s="29" t="n">
        <x:f>E76/Premissas!$F$12*(Resumo!$F$30+Resumo!$F$31)</x:f>
        <x:v>39672.07803442029</x:v>
      </x:c>
      <x:c r="G76" s="29" t="n">
        <x:f>E76/Premissas!$F$12*Resumo!$F$37</x:f>
        <x:v>88015.29621135922</x:v>
      </x:c>
      <x:c r="H76" s="29" t="n">
        <x:f>E76/Premissas!$F$12*Resumo!$F$40</x:f>
        <x:v>2084.413559178712</x:v>
      </x:c>
      <x:c r="I76" s="10" t="n">
        <x:f>SUM(F76:H76)</x:f>
        <x:v>129771.7878049582</x:v>
      </x:c>
      <x:c r="J76" s="10" t="n">
        <x:f>I76/E76</x:f>
        <x:v>185.38826829279745</x:v>
      </x:c>
      <x:c r="K76" s="2"/>
      <x:c r="L76" s="2"/>
      <x:c r="M76" s="2"/>
      <x:c r="N76" s="2"/>
      <x:c r="O76" s="2"/>
      <x:c r="P76" s="2"/>
      <x:c r="Q76" s="2"/>
      <x:c r="R76" s="2"/>
      <x:c r="S76" s="2"/>
    </x:row>
    <x:row r="77" ht="26" customHeight="1">
      <x:c r="A77" s="2"/>
      <x:c r="B77" s="2"/>
      <x:c r="C77" s="2" t="str">
        <x:v>071</x:v>
      </x:c>
      <x:c r="D77" s="2" t="str">
        <x:v>700 m²</x:v>
      </x:c>
      <x:c r="E77" s="10" t="n">
        <x:v>700</x:v>
      </x:c>
      <x:c r="F77" s="29" t="n">
        <x:f>E77/Premissas!$F$12*(Resumo!$F$30+Resumo!$F$31)</x:f>
        <x:v>39672.07803442029</x:v>
      </x:c>
      <x:c r="G77" s="29" t="n">
        <x:f>E77/Premissas!$F$12*Resumo!$F$37</x:f>
        <x:v>88015.29621135922</x:v>
      </x:c>
      <x:c r="H77" s="29" t="n">
        <x:f>E77/Premissas!$F$12*Resumo!$F$40</x:f>
        <x:v>2084.413559178712</x:v>
      </x:c>
      <x:c r="I77" s="10" t="n">
        <x:f>SUM(F77:H77)</x:f>
        <x:v>129771.7878049582</x:v>
      </x:c>
      <x:c r="J77" s="10" t="n">
        <x:f>I77/E77</x:f>
        <x:v>185.38826829279745</x:v>
      </x:c>
      <x:c r="K77" s="2"/>
      <x:c r="L77" s="2"/>
      <x:c r="M77" s="2"/>
      <x:c r="N77" s="2"/>
      <x:c r="O77" s="2"/>
      <x:c r="P77" s="2"/>
      <x:c r="Q77" s="2"/>
      <x:c r="R77" s="2"/>
      <x:c r="S77" s="2"/>
    </x:row>
    <x:row r="78" ht="26" customHeight="1">
      <x:c r="A78" s="2"/>
      <x:c r="B78" s="2"/>
      <x:c r="C78" s="2" t="str">
        <x:v>072</x:v>
      </x:c>
      <x:c r="D78" s="2" t="str">
        <x:v>700 m²</x:v>
      </x:c>
      <x:c r="E78" s="10" t="n">
        <x:v>700</x:v>
      </x:c>
      <x:c r="F78" s="29" t="n">
        <x:f>E78/Premissas!$F$12*(Resumo!$F$30+Resumo!$F$31)</x:f>
        <x:v>39672.07803442029</x:v>
      </x:c>
      <x:c r="G78" s="29" t="n">
        <x:f>E78/Premissas!$F$12*Resumo!$F$37</x:f>
        <x:v>88015.29621135922</x:v>
      </x:c>
      <x:c r="H78" s="29" t="n">
        <x:f>E78/Premissas!$F$12*Resumo!$F$40</x:f>
        <x:v>2084.413559178712</x:v>
      </x:c>
      <x:c r="I78" s="10" t="n">
        <x:f>SUM(F78:H78)</x:f>
        <x:v>129771.7878049582</x:v>
      </x:c>
      <x:c r="J78" s="10" t="n">
        <x:f>I78/E78</x:f>
        <x:v>185.38826829279745</x:v>
      </x:c>
      <x:c r="K78" s="2"/>
      <x:c r="L78" s="2"/>
      <x:c r="M78" s="2"/>
      <x:c r="N78" s="2"/>
      <x:c r="O78" s="2"/>
      <x:c r="P78" s="2"/>
      <x:c r="Q78" s="2"/>
      <x:c r="R78" s="2"/>
      <x:c r="S78" s="2"/>
    </x:row>
    <x:row r="79" ht="26" customHeight="1">
      <x:c r="A79" s="2"/>
      <x:c r="B79" s="2"/>
      <x:c r="C79" s="2" t="str">
        <x:v>073</x:v>
      </x:c>
      <x:c r="D79" s="2" t="str">
        <x:v>700 m²</x:v>
      </x:c>
      <x:c r="E79" s="10" t="n">
        <x:v>700</x:v>
      </x:c>
      <x:c r="F79" s="29" t="n">
        <x:f>E79/Premissas!$F$12*(Resumo!$F$30+Resumo!$F$31)</x:f>
        <x:v>39672.07803442029</x:v>
      </x:c>
      <x:c r="G79" s="29" t="n">
        <x:f>E79/Premissas!$F$12*Resumo!$F$37</x:f>
        <x:v>88015.29621135922</x:v>
      </x:c>
      <x:c r="H79" s="29" t="n">
        <x:f>E79/Premissas!$F$12*Resumo!$F$40</x:f>
        <x:v>2084.413559178712</x:v>
      </x:c>
      <x:c r="I79" s="10" t="n">
        <x:f>SUM(F79:H79)</x:f>
        <x:v>129771.7878049582</x:v>
      </x:c>
      <x:c r="J79" s="10" t="n">
        <x:f>I79/E79</x:f>
        <x:v>185.38826829279745</x:v>
      </x:c>
      <x:c r="K79" s="2"/>
      <x:c r="L79" s="2"/>
      <x:c r="M79" s="2"/>
      <x:c r="N79" s="2"/>
      <x:c r="O79" s="2"/>
      <x:c r="P79" s="2"/>
      <x:c r="Q79" s="2"/>
      <x:c r="R79" s="2"/>
      <x:c r="S79" s="2"/>
    </x:row>
    <x:row r="80" ht="26" customHeight="1">
      <x:c r="A80" s="2"/>
      <x:c r="B80" s="2"/>
      <x:c r="C80" s="2" t="str">
        <x:v>074</x:v>
      </x:c>
      <x:c r="D80" s="2" t="str">
        <x:v>700 m²</x:v>
      </x:c>
      <x:c r="E80" s="10" t="n">
        <x:v>700</x:v>
      </x:c>
      <x:c r="F80" s="29" t="n">
        <x:f>E80/Premissas!$F$12*(Resumo!$F$30+Resumo!$F$31)</x:f>
        <x:v>39672.07803442029</x:v>
      </x:c>
      <x:c r="G80" s="29" t="n">
        <x:f>E80/Premissas!$F$12*Resumo!$F$37</x:f>
        <x:v>88015.29621135922</x:v>
      </x:c>
      <x:c r="H80" s="29" t="n">
        <x:f>E80/Premissas!$F$12*Resumo!$F$40</x:f>
        <x:v>2084.413559178712</x:v>
      </x:c>
      <x:c r="I80" s="10" t="n">
        <x:f>SUM(F80:H80)</x:f>
        <x:v>129771.7878049582</x:v>
      </x:c>
      <x:c r="J80" s="10" t="n">
        <x:f>I80/E80</x:f>
        <x:v>185.38826829279745</x:v>
      </x:c>
      <x:c r="K80" s="2"/>
      <x:c r="L80" s="2"/>
      <x:c r="M80" s="2"/>
      <x:c r="N80" s="2"/>
      <x:c r="O80" s="2"/>
      <x:c r="P80" s="2"/>
      <x:c r="Q80" s="2"/>
      <x:c r="R80" s="2"/>
      <x:c r="S80" s="2"/>
    </x:row>
    <x:row r="81" ht="26" customHeight="1">
      <x:c r="A81" s="2"/>
      <x:c r="B81" s="2"/>
      <x:c r="C81" s="2" t="str">
        <x:v>075</x:v>
      </x:c>
      <x:c r="D81" s="2" t="str">
        <x:v>700 m²</x:v>
      </x:c>
      <x:c r="E81" s="10" t="n">
        <x:v>700</x:v>
      </x:c>
      <x:c r="F81" s="29" t="n">
        <x:f>E81/Premissas!$F$12*(Resumo!$F$30+Resumo!$F$31)</x:f>
        <x:v>39672.07803442029</x:v>
      </x:c>
      <x:c r="G81" s="29" t="n">
        <x:f>E81/Premissas!$F$12*Resumo!$F$37</x:f>
        <x:v>88015.29621135922</x:v>
      </x:c>
      <x:c r="H81" s="29" t="n">
        <x:f>E81/Premissas!$F$12*Resumo!$F$40</x:f>
        <x:v>2084.413559178712</x:v>
      </x:c>
      <x:c r="I81" s="10" t="n">
        <x:f>SUM(F81:H81)</x:f>
        <x:v>129771.7878049582</x:v>
      </x:c>
      <x:c r="J81" s="10" t="n">
        <x:f>I81/E81</x:f>
        <x:v>185.38826829279745</x:v>
      </x:c>
      <x:c r="K81" s="2"/>
      <x:c r="L81" s="2"/>
      <x:c r="M81" s="2"/>
      <x:c r="N81" s="2"/>
      <x:c r="O81" s="2"/>
      <x:c r="P81" s="2"/>
      <x:c r="Q81" s="2"/>
      <x:c r="R81" s="2"/>
      <x:c r="S81" s="2"/>
    </x:row>
    <x:row r="82" ht="26" customHeight="1">
      <x:c r="A82" s="2"/>
      <x:c r="B82" s="2"/>
      <x:c r="C82" s="2" t="str">
        <x:v>076</x:v>
      </x:c>
      <x:c r="D82" s="2" t="str">
        <x:v>700 m²</x:v>
      </x:c>
      <x:c r="E82" s="10" t="n">
        <x:v>700</x:v>
      </x:c>
      <x:c r="F82" s="29" t="n">
        <x:f>E82/Premissas!$F$12*(Resumo!$F$30+Resumo!$F$31)</x:f>
        <x:v>39672.07803442029</x:v>
      </x:c>
      <x:c r="G82" s="29" t="n">
        <x:f>E82/Premissas!$F$12*Resumo!$F$37</x:f>
        <x:v>88015.29621135922</x:v>
      </x:c>
      <x:c r="H82" s="29" t="n">
        <x:f>E82/Premissas!$F$12*Resumo!$F$40</x:f>
        <x:v>2084.413559178712</x:v>
      </x:c>
      <x:c r="I82" s="10" t="n">
        <x:f>SUM(F82:H82)</x:f>
        <x:v>129771.7878049582</x:v>
      </x:c>
      <x:c r="J82" s="10" t="n">
        <x:f>I82/E82</x:f>
        <x:v>185.38826829279745</x:v>
      </x:c>
      <x:c r="K82" s="2"/>
      <x:c r="L82" s="2"/>
      <x:c r="M82" s="2"/>
      <x:c r="N82" s="2"/>
      <x:c r="O82" s="2"/>
      <x:c r="P82" s="2"/>
      <x:c r="Q82" s="2"/>
      <x:c r="R82" s="2"/>
      <x:c r="S82" s="2"/>
    </x:row>
    <x:row r="83" ht="26" customHeight="1">
      <x:c r="A83" s="2"/>
      <x:c r="B83" s="2"/>
      <x:c r="C83" s="2" t="str">
        <x:v>077</x:v>
      </x:c>
      <x:c r="D83" s="2" t="str">
        <x:v>700 m²</x:v>
      </x:c>
      <x:c r="E83" s="10" t="n">
        <x:v>700</x:v>
      </x:c>
      <x:c r="F83" s="29" t="n">
        <x:f>E83/Premissas!$F$12*(Resumo!$F$30+Resumo!$F$31)</x:f>
        <x:v>39672.07803442029</x:v>
      </x:c>
      <x:c r="G83" s="29" t="n">
        <x:f>E83/Premissas!$F$12*Resumo!$F$37</x:f>
        <x:v>88015.29621135922</x:v>
      </x:c>
      <x:c r="H83" s="29" t="n">
        <x:f>E83/Premissas!$F$12*Resumo!$F$40</x:f>
        <x:v>2084.413559178712</x:v>
      </x:c>
      <x:c r="I83" s="10" t="n">
        <x:f>SUM(F83:H83)</x:f>
        <x:v>129771.7878049582</x:v>
      </x:c>
      <x:c r="J83" s="10" t="n">
        <x:f>I83/E83</x:f>
        <x:v>185.38826829279745</x:v>
      </x:c>
      <x:c r="K83" s="2"/>
      <x:c r="L83" s="2"/>
      <x:c r="M83" s="2"/>
      <x:c r="N83" s="2"/>
      <x:c r="O83" s="2"/>
      <x:c r="P83" s="2"/>
      <x:c r="Q83" s="2"/>
      <x:c r="R83" s="2"/>
      <x:c r="S83" s="2"/>
    </x:row>
    <x:row r="84" ht="26" customHeight="1">
      <x:c r="A84" s="2"/>
      <x:c r="B84" s="2"/>
      <x:c r="C84" s="2" t="str">
        <x:v>078</x:v>
      </x:c>
      <x:c r="D84" s="2" t="str">
        <x:v>700 m²</x:v>
      </x:c>
      <x:c r="E84" s="10" t="n">
        <x:v>700</x:v>
      </x:c>
      <x:c r="F84" s="29" t="n">
        <x:f>E84/Premissas!$F$12*(Resumo!$F$30+Resumo!$F$31)</x:f>
        <x:v>39672.07803442029</x:v>
      </x:c>
      <x:c r="G84" s="29" t="n">
        <x:f>E84/Premissas!$F$12*Resumo!$F$37</x:f>
        <x:v>88015.29621135922</x:v>
      </x:c>
      <x:c r="H84" s="29" t="n">
        <x:f>E84/Premissas!$F$12*Resumo!$F$40</x:f>
        <x:v>2084.413559178712</x:v>
      </x:c>
      <x:c r="I84" s="10" t="n">
        <x:f>SUM(F84:H84)</x:f>
        <x:v>129771.7878049582</x:v>
      </x:c>
      <x:c r="J84" s="10" t="n">
        <x:f>I84/E84</x:f>
        <x:v>185.38826829279745</x:v>
      </x:c>
      <x:c r="K84" s="2"/>
      <x:c r="L84" s="2"/>
      <x:c r="M84" s="2"/>
      <x:c r="N84" s="2"/>
      <x:c r="O84" s="2"/>
      <x:c r="P84" s="2"/>
      <x:c r="Q84" s="2"/>
      <x:c r="R84" s="2"/>
      <x:c r="S84" s="2"/>
    </x:row>
    <x:row r="85" ht="26" customHeight="1">
      <x:c r="A85" s="2"/>
      <x:c r="B85" s="2"/>
      <x:c r="C85" s="2" t="str">
        <x:v>079</x:v>
      </x:c>
      <x:c r="D85" s="2" t="str">
        <x:v>700 m²</x:v>
      </x:c>
      <x:c r="E85" s="10" t="n">
        <x:v>700</x:v>
      </x:c>
      <x:c r="F85" s="29" t="n">
        <x:f>E85/Premissas!$F$12*(Resumo!$F$30+Resumo!$F$31)</x:f>
        <x:v>39672.07803442029</x:v>
      </x:c>
      <x:c r="G85" s="29" t="n">
        <x:f>E85/Premissas!$F$12*Resumo!$F$37</x:f>
        <x:v>88015.29621135922</x:v>
      </x:c>
      <x:c r="H85" s="29" t="n">
        <x:f>E85/Premissas!$F$12*Resumo!$F$40</x:f>
        <x:v>2084.413559178712</x:v>
      </x:c>
      <x:c r="I85" s="10" t="n">
        <x:f>SUM(F85:H85)</x:f>
        <x:v>129771.7878049582</x:v>
      </x:c>
      <x:c r="J85" s="10" t="n">
        <x:f>I85/E85</x:f>
        <x:v>185.38826829279745</x:v>
      </x:c>
      <x:c r="K85" s="2"/>
      <x:c r="L85" s="2"/>
      <x:c r="M85" s="2"/>
      <x:c r="N85" s="2"/>
      <x:c r="O85" s="2"/>
      <x:c r="P85" s="2"/>
      <x:c r="Q85" s="2"/>
      <x:c r="R85" s="2"/>
      <x:c r="S85" s="2"/>
    </x:row>
    <x:row r="86" ht="26" customHeight="1">
      <x:c r="A86" s="2"/>
      <x:c r="B86" s="2"/>
      <x:c r="C86" s="2" t="str">
        <x:v>080</x:v>
      </x:c>
      <x:c r="D86" s="2" t="str">
        <x:v>700 m²</x:v>
      </x:c>
      <x:c r="E86" s="10" t="n">
        <x:v>700</x:v>
      </x:c>
      <x:c r="F86" s="29" t="n">
        <x:f>E86/Premissas!$F$12*(Resumo!$F$30+Resumo!$F$31)</x:f>
        <x:v>39672.07803442029</x:v>
      </x:c>
      <x:c r="G86" s="29" t="n">
        <x:f>E86/Premissas!$F$12*Resumo!$F$37</x:f>
        <x:v>88015.29621135922</x:v>
      </x:c>
      <x:c r="H86" s="29" t="n">
        <x:f>E86/Premissas!$F$12*Resumo!$F$40</x:f>
        <x:v>2084.413559178712</x:v>
      </x:c>
      <x:c r="I86" s="10" t="n">
        <x:f>SUM(F86:H86)</x:f>
        <x:v>129771.7878049582</x:v>
      </x:c>
      <x:c r="J86" s="10" t="n">
        <x:f>I86/E86</x:f>
        <x:v>185.38826829279745</x:v>
      </x:c>
      <x:c r="K86" s="2"/>
      <x:c r="L86" s="2"/>
      <x:c r="M86" s="2"/>
      <x:c r="N86" s="2"/>
      <x:c r="O86" s="2"/>
      <x:c r="P86" s="2"/>
      <x:c r="Q86" s="2"/>
      <x:c r="R86" s="2"/>
      <x:c r="S86" s="2"/>
    </x:row>
    <x:row r="87" ht="26" customHeight="1">
      <x:c r="A87" s="2"/>
      <x:c r="B87" s="2"/>
      <x:c r="C87" s="2" t="str">
        <x:v>081</x:v>
      </x:c>
      <x:c r="D87" s="2" t="str">
        <x:v>700 m²</x:v>
      </x:c>
      <x:c r="E87" s="10" t="n">
        <x:v>700</x:v>
      </x:c>
      <x:c r="F87" s="29" t="n">
        <x:f>E87/Premissas!$F$12*(Resumo!$F$30+Resumo!$F$31)</x:f>
        <x:v>39672.07803442029</x:v>
      </x:c>
      <x:c r="G87" s="29" t="n">
        <x:f>E87/Premissas!$F$12*Resumo!$F$37</x:f>
        <x:v>88015.29621135922</x:v>
      </x:c>
      <x:c r="H87" s="29" t="n">
        <x:f>E87/Premissas!$F$12*Resumo!$F$40</x:f>
        <x:v>2084.413559178712</x:v>
      </x:c>
      <x:c r="I87" s="10" t="n">
        <x:f>SUM(F87:H87)</x:f>
        <x:v>129771.7878049582</x:v>
      </x:c>
      <x:c r="J87" s="10" t="n">
        <x:f>I87/E87</x:f>
        <x:v>185.38826829279745</x:v>
      </x:c>
      <x:c r="K87" s="2"/>
      <x:c r="L87" s="2"/>
      <x:c r="M87" s="2"/>
      <x:c r="N87" s="2"/>
      <x:c r="O87" s="2"/>
      <x:c r="P87" s="2"/>
      <x:c r="Q87" s="2"/>
      <x:c r="R87" s="2"/>
      <x:c r="S87" s="2"/>
    </x:row>
    <x:row r="88" ht="26" customHeight="1">
      <x:c r="A88" s="2"/>
      <x:c r="B88" s="2"/>
      <x:c r="C88" s="2" t="str">
        <x:v>082</x:v>
      </x:c>
      <x:c r="D88" s="2" t="str">
        <x:v>700 m²</x:v>
      </x:c>
      <x:c r="E88" s="10" t="n">
        <x:v>700</x:v>
      </x:c>
      <x:c r="F88" s="29" t="n">
        <x:f>E88/Premissas!$F$12*(Resumo!$F$30+Resumo!$F$31)</x:f>
        <x:v>39672.07803442029</x:v>
      </x:c>
      <x:c r="G88" s="29" t="n">
        <x:f>E88/Premissas!$F$12*Resumo!$F$37</x:f>
        <x:v>88015.29621135922</x:v>
      </x:c>
      <x:c r="H88" s="29" t="n">
        <x:f>E88/Premissas!$F$12*Resumo!$F$40</x:f>
        <x:v>2084.413559178712</x:v>
      </x:c>
      <x:c r="I88" s="10" t="n">
        <x:f>SUM(F88:H88)</x:f>
        <x:v>129771.7878049582</x:v>
      </x:c>
      <x:c r="J88" s="10" t="n">
        <x:f>I88/E88</x:f>
        <x:v>185.38826829279745</x:v>
      </x:c>
      <x:c r="K88" s="2"/>
      <x:c r="L88" s="2"/>
      <x:c r="M88" s="2"/>
      <x:c r="N88" s="2"/>
      <x:c r="O88" s="2"/>
      <x:c r="P88" s="2"/>
      <x:c r="Q88" s="2"/>
      <x:c r="R88" s="2"/>
      <x:c r="S88" s="2"/>
    </x:row>
    <x:row r="89" ht="26" customHeight="1">
      <x:c r="A89" s="2"/>
      <x:c r="B89" s="2"/>
      <x:c r="C89" s="2" t="str">
        <x:v>083</x:v>
      </x:c>
      <x:c r="D89" s="2" t="str">
        <x:v>700 m²</x:v>
      </x:c>
      <x:c r="E89" s="10" t="n">
        <x:v>700</x:v>
      </x:c>
      <x:c r="F89" s="29" t="n">
        <x:f>E89/Premissas!$F$12*(Resumo!$F$30+Resumo!$F$31)</x:f>
        <x:v>39672.07803442029</x:v>
      </x:c>
      <x:c r="G89" s="29" t="n">
        <x:f>E89/Premissas!$F$12*Resumo!$F$37</x:f>
        <x:v>88015.29621135922</x:v>
      </x:c>
      <x:c r="H89" s="29" t="n">
        <x:f>E89/Premissas!$F$12*Resumo!$F$40</x:f>
        <x:v>2084.413559178712</x:v>
      </x:c>
      <x:c r="I89" s="10" t="n">
        <x:f>SUM(F89:H89)</x:f>
        <x:v>129771.7878049582</x:v>
      </x:c>
      <x:c r="J89" s="10" t="n">
        <x:f>I89/E89</x:f>
        <x:v>185.38826829279745</x:v>
      </x:c>
      <x:c r="K89" s="2"/>
      <x:c r="L89" s="2"/>
      <x:c r="M89" s="2"/>
      <x:c r="N89" s="2"/>
      <x:c r="O89" s="2"/>
      <x:c r="P89" s="2"/>
      <x:c r="Q89" s="2"/>
      <x:c r="R89" s="2"/>
      <x:c r="S89" s="2"/>
    </x:row>
    <x:row r="90" ht="26" customHeight="1">
      <x:c r="A90" s="2"/>
      <x:c r="B90" s="2"/>
      <x:c r="C90" s="2" t="str">
        <x:v>084</x:v>
      </x:c>
      <x:c r="D90" s="2" t="str">
        <x:v>700 m²</x:v>
      </x:c>
      <x:c r="E90" s="10" t="n">
        <x:v>700</x:v>
      </x:c>
      <x:c r="F90" s="29" t="n">
        <x:f>E90/Premissas!$F$12*(Resumo!$F$30+Resumo!$F$31)</x:f>
        <x:v>39672.07803442029</x:v>
      </x:c>
      <x:c r="G90" s="29" t="n">
        <x:f>E90/Premissas!$F$12*Resumo!$F$37</x:f>
        <x:v>88015.29621135922</x:v>
      </x:c>
      <x:c r="H90" s="29" t="n">
        <x:f>E90/Premissas!$F$12*Resumo!$F$40</x:f>
        <x:v>2084.413559178712</x:v>
      </x:c>
      <x:c r="I90" s="10" t="n">
        <x:f>SUM(F90:H90)</x:f>
        <x:v>129771.7878049582</x:v>
      </x:c>
      <x:c r="J90" s="10" t="n">
        <x:f>I90/E90</x:f>
        <x:v>185.38826829279745</x:v>
      </x:c>
      <x:c r="K90" s="2"/>
      <x:c r="L90" s="2"/>
      <x:c r="M90" s="2"/>
      <x:c r="N90" s="2"/>
      <x:c r="O90" s="2"/>
      <x:c r="P90" s="2"/>
      <x:c r="Q90" s="2"/>
      <x:c r="R90" s="2"/>
      <x:c r="S90" s="2"/>
    </x:row>
    <x:row r="91" ht="26" customHeight="1">
      <x:c r="A91" s="2"/>
      <x:c r="B91" s="2"/>
      <x:c r="C91" s="2" t="str">
        <x:v>085</x:v>
      </x:c>
      <x:c r="D91" s="2" t="str">
        <x:v>700 m²</x:v>
      </x:c>
      <x:c r="E91" s="10" t="n">
        <x:v>700</x:v>
      </x:c>
      <x:c r="F91" s="29" t="n">
        <x:f>E91/Premissas!$F$12*(Resumo!$F$30+Resumo!$F$31)</x:f>
        <x:v>39672.07803442029</x:v>
      </x:c>
      <x:c r="G91" s="29" t="n">
        <x:f>E91/Premissas!$F$12*Resumo!$F$37</x:f>
        <x:v>88015.29621135922</x:v>
      </x:c>
      <x:c r="H91" s="29" t="n">
        <x:f>E91/Premissas!$F$12*Resumo!$F$40</x:f>
        <x:v>2084.413559178712</x:v>
      </x:c>
      <x:c r="I91" s="10" t="n">
        <x:f>SUM(F91:H91)</x:f>
        <x:v>129771.7878049582</x:v>
      </x:c>
      <x:c r="J91" s="10" t="n">
        <x:f>I91/E91</x:f>
        <x:v>185.38826829279745</x:v>
      </x:c>
      <x:c r="K91" s="2"/>
      <x:c r="L91" s="2"/>
      <x:c r="M91" s="2"/>
      <x:c r="N91" s="2"/>
      <x:c r="O91" s="2"/>
      <x:c r="P91" s="2"/>
      <x:c r="Q91" s="2"/>
      <x:c r="R91" s="2"/>
      <x:c r="S91" s="2"/>
    </x:row>
    <x:row r="92" ht="26" customHeight="1">
      <x:c r="A92" s="2"/>
      <x:c r="B92" s="2"/>
      <x:c r="C92" s="2" t="str">
        <x:v>086</x:v>
      </x:c>
      <x:c r="D92" s="2" t="str">
        <x:v>700 m²</x:v>
      </x:c>
      <x:c r="E92" s="10" t="n">
        <x:v>700</x:v>
      </x:c>
      <x:c r="F92" s="29" t="n">
        <x:f>E92/Premissas!$F$12*(Resumo!$F$30+Resumo!$F$31)</x:f>
        <x:v>39672.07803442029</x:v>
      </x:c>
      <x:c r="G92" s="29" t="n">
        <x:f>E92/Premissas!$F$12*Resumo!$F$37</x:f>
        <x:v>88015.29621135922</x:v>
      </x:c>
      <x:c r="H92" s="29" t="n">
        <x:f>E92/Premissas!$F$12*Resumo!$F$40</x:f>
        <x:v>2084.413559178712</x:v>
      </x:c>
      <x:c r="I92" s="10" t="n">
        <x:f>SUM(F92:H92)</x:f>
        <x:v>129771.7878049582</x:v>
      </x:c>
      <x:c r="J92" s="10" t="n">
        <x:f>I92/E92</x:f>
        <x:v>185.38826829279745</x:v>
      </x:c>
      <x:c r="K92" s="2"/>
      <x:c r="L92" s="2"/>
      <x:c r="M92" s="2"/>
      <x:c r="N92" s="2"/>
      <x:c r="O92" s="2"/>
      <x:c r="P92" s="2"/>
      <x:c r="Q92" s="2"/>
      <x:c r="R92" s="2"/>
      <x:c r="S92" s="2"/>
    </x:row>
    <x:row r="93" ht="26" customHeight="1">
      <x:c r="A93" s="2"/>
      <x:c r="B93" s="2"/>
      <x:c r="C93" s="2" t="str">
        <x:v>087</x:v>
      </x:c>
      <x:c r="D93" s="2" t="str">
        <x:v>700 m²</x:v>
      </x:c>
      <x:c r="E93" s="10" t="n">
        <x:v>700</x:v>
      </x:c>
      <x:c r="F93" s="29" t="n">
        <x:f>E93/Premissas!$F$12*(Resumo!$F$30+Resumo!$F$31)</x:f>
        <x:v>39672.07803442029</x:v>
      </x:c>
      <x:c r="G93" s="29" t="n">
        <x:f>E93/Premissas!$F$12*Resumo!$F$37</x:f>
        <x:v>88015.29621135922</x:v>
      </x:c>
      <x:c r="H93" s="29" t="n">
        <x:f>E93/Premissas!$F$12*Resumo!$F$40</x:f>
        <x:v>2084.413559178712</x:v>
      </x:c>
      <x:c r="I93" s="10" t="n">
        <x:f>SUM(F93:H93)</x:f>
        <x:v>129771.7878049582</x:v>
      </x:c>
      <x:c r="J93" s="10" t="n">
        <x:f>I93/E93</x:f>
        <x:v>185.38826829279745</x:v>
      </x:c>
      <x:c r="K93" s="2"/>
      <x:c r="L93" s="2"/>
      <x:c r="M93" s="2"/>
      <x:c r="N93" s="2"/>
      <x:c r="O93" s="2"/>
      <x:c r="P93" s="2"/>
      <x:c r="Q93" s="2"/>
      <x:c r="R93" s="2"/>
      <x:c r="S93" s="2"/>
    </x:row>
    <x:row r="94" ht="26" customHeight="1">
      <x:c r="A94" s="2"/>
      <x:c r="B94" s="2"/>
      <x:c r="C94" s="2" t="str">
        <x:v>088</x:v>
      </x:c>
      <x:c r="D94" s="2" t="str">
        <x:v>700 m²</x:v>
      </x:c>
      <x:c r="E94" s="10" t="n">
        <x:v>700</x:v>
      </x:c>
      <x:c r="F94" s="29" t="n">
        <x:f>E94/Premissas!$F$12*(Resumo!$F$30+Resumo!$F$31)</x:f>
        <x:v>39672.07803442029</x:v>
      </x:c>
      <x:c r="G94" s="29" t="n">
        <x:f>E94/Premissas!$F$12*Resumo!$F$37</x:f>
        <x:v>88015.29621135922</x:v>
      </x:c>
      <x:c r="H94" s="29" t="n">
        <x:f>E94/Premissas!$F$12*Resumo!$F$40</x:f>
        <x:v>2084.413559178712</x:v>
      </x:c>
      <x:c r="I94" s="10" t="n">
        <x:f>SUM(F94:H94)</x:f>
        <x:v>129771.7878049582</x:v>
      </x:c>
      <x:c r="J94" s="10" t="n">
        <x:f>I94/E94</x:f>
        <x:v>185.38826829279745</x:v>
      </x:c>
      <x:c r="K94" s="2"/>
      <x:c r="L94" s="2"/>
      <x:c r="M94" s="2"/>
      <x:c r="N94" s="2"/>
      <x:c r="O94" s="2"/>
      <x:c r="P94" s="2"/>
      <x:c r="Q94" s="2"/>
      <x:c r="R94" s="2"/>
      <x:c r="S94" s="2"/>
    </x:row>
    <x:row r="95" ht="26" customHeight="1">
      <x:c r="A95" s="2"/>
      <x:c r="B95" s="2"/>
      <x:c r="C95" s="2" t="str">
        <x:v>089</x:v>
      </x:c>
      <x:c r="D95" s="2" t="str">
        <x:v>700 m²</x:v>
      </x:c>
      <x:c r="E95" s="10" t="n">
        <x:v>700</x:v>
      </x:c>
      <x:c r="F95" s="29" t="n">
        <x:f>E95/Premissas!$F$12*(Resumo!$F$30+Resumo!$F$31)</x:f>
        <x:v>39672.07803442029</x:v>
      </x:c>
      <x:c r="G95" s="29" t="n">
        <x:f>E95/Premissas!$F$12*Resumo!$F$37</x:f>
        <x:v>88015.29621135922</x:v>
      </x:c>
      <x:c r="H95" s="29" t="n">
        <x:f>E95/Premissas!$F$12*Resumo!$F$40</x:f>
        <x:v>2084.413559178712</x:v>
      </x:c>
      <x:c r="I95" s="10" t="n">
        <x:f>SUM(F95:H95)</x:f>
        <x:v>129771.7878049582</x:v>
      </x:c>
      <x:c r="J95" s="10" t="n">
        <x:f>I95/E95</x:f>
        <x:v>185.38826829279745</x:v>
      </x:c>
      <x:c r="K95" s="2"/>
      <x:c r="L95" s="2"/>
      <x:c r="M95" s="2"/>
      <x:c r="N95" s="2"/>
      <x:c r="O95" s="2"/>
      <x:c r="P95" s="2"/>
      <x:c r="Q95" s="2"/>
      <x:c r="R95" s="2"/>
      <x:c r="S95" s="2"/>
    </x:row>
    <x:row r="96" ht="26" customHeight="1">
      <x:c r="A96" s="2"/>
      <x:c r="B96" s="2"/>
      <x:c r="C96" s="2" t="str">
        <x:v>090</x:v>
      </x:c>
      <x:c r="D96" s="2" t="str">
        <x:v>700 m²</x:v>
      </x:c>
      <x:c r="E96" s="10" t="n">
        <x:v>700</x:v>
      </x:c>
      <x:c r="F96" s="29" t="n">
        <x:f>E96/Premissas!$F$12*(Resumo!$F$30+Resumo!$F$31)</x:f>
        <x:v>39672.07803442029</x:v>
      </x:c>
      <x:c r="G96" s="29" t="n">
        <x:f>E96/Premissas!$F$12*Resumo!$F$37</x:f>
        <x:v>88015.29621135922</x:v>
      </x:c>
      <x:c r="H96" s="29" t="n">
        <x:f>E96/Premissas!$F$12*Resumo!$F$40</x:f>
        <x:v>2084.413559178712</x:v>
      </x:c>
      <x:c r="I96" s="10" t="n">
        <x:f>SUM(F96:H96)</x:f>
        <x:v>129771.7878049582</x:v>
      </x:c>
      <x:c r="J96" s="10" t="n">
        <x:f>I96/E96</x:f>
        <x:v>185.38826829279745</x:v>
      </x:c>
      <x:c r="K96" s="2"/>
      <x:c r="L96" s="2"/>
      <x:c r="M96" s="2"/>
      <x:c r="N96" s="2"/>
      <x:c r="O96" s="2"/>
      <x:c r="P96" s="2"/>
      <x:c r="Q96" s="2"/>
      <x:c r="R96" s="2"/>
      <x:c r="S96" s="2"/>
    </x:row>
    <x:row r="97" ht="26" customHeight="1">
      <x:c r="A97" s="2"/>
      <x:c r="B97" s="2"/>
      <x:c r="C97" s="2" t="str">
        <x:v>091</x:v>
      </x:c>
      <x:c r="D97" s="2" t="str">
        <x:v>700 m²</x:v>
      </x:c>
      <x:c r="E97" s="10" t="n">
        <x:v>700</x:v>
      </x:c>
      <x:c r="F97" s="29" t="n">
        <x:f>E97/Premissas!$F$12*(Resumo!$F$30+Resumo!$F$31)</x:f>
        <x:v>39672.07803442029</x:v>
      </x:c>
      <x:c r="G97" s="29" t="n">
        <x:f>E97/Premissas!$F$12*Resumo!$F$37</x:f>
        <x:v>88015.29621135922</x:v>
      </x:c>
      <x:c r="H97" s="29" t="n">
        <x:f>E97/Premissas!$F$12*Resumo!$F$40</x:f>
        <x:v>2084.413559178712</x:v>
      </x:c>
      <x:c r="I97" s="10" t="n">
        <x:f>SUM(F97:H97)</x:f>
        <x:v>129771.7878049582</x:v>
      </x:c>
      <x:c r="J97" s="10" t="n">
        <x:f>I97/E97</x:f>
        <x:v>185.38826829279745</x:v>
      </x:c>
      <x:c r="K97" s="2"/>
      <x:c r="L97" s="2"/>
      <x:c r="M97" s="2"/>
      <x:c r="N97" s="2"/>
      <x:c r="O97" s="2"/>
      <x:c r="P97" s="2"/>
      <x:c r="Q97" s="2"/>
      <x:c r="R97" s="2"/>
      <x:c r="S97" s="2"/>
    </x:row>
    <x:row r="98" ht="26" customHeight="1">
      <x:c r="A98" s="2"/>
      <x:c r="B98" s="2"/>
      <x:c r="C98" s="2" t="str">
        <x:v>092</x:v>
      </x:c>
      <x:c r="D98" s="2" t="str">
        <x:v>700 m²</x:v>
      </x:c>
      <x:c r="E98" s="10" t="n">
        <x:v>700</x:v>
      </x:c>
      <x:c r="F98" s="29" t="n">
        <x:f>E98/Premissas!$F$12*(Resumo!$F$30+Resumo!$F$31)</x:f>
        <x:v>39672.07803442029</x:v>
      </x:c>
      <x:c r="G98" s="29" t="n">
        <x:f>E98/Premissas!$F$12*Resumo!$F$37</x:f>
        <x:v>88015.29621135922</x:v>
      </x:c>
      <x:c r="H98" s="29" t="n">
        <x:f>E98/Premissas!$F$12*Resumo!$F$40</x:f>
        <x:v>2084.413559178712</x:v>
      </x:c>
      <x:c r="I98" s="10" t="n">
        <x:f>SUM(F98:H98)</x:f>
        <x:v>129771.7878049582</x:v>
      </x:c>
      <x:c r="J98" s="10" t="n">
        <x:f>I98/E98</x:f>
        <x:v>185.38826829279745</x:v>
      </x:c>
      <x:c r="K98" s="2"/>
      <x:c r="L98" s="2"/>
      <x:c r="M98" s="2"/>
      <x:c r="N98" s="2"/>
      <x:c r="O98" s="2"/>
      <x:c r="P98" s="2"/>
      <x:c r="Q98" s="2"/>
      <x:c r="R98" s="2"/>
      <x:c r="S98" s="2"/>
    </x:row>
    <x:row r="99" ht="26" customHeight="1">
      <x:c r="A99" s="2"/>
      <x:c r="B99" s="2"/>
      <x:c r="C99" s="2" t="str">
        <x:v>093</x:v>
      </x:c>
      <x:c r="D99" s="2" t="str">
        <x:v>700 m²</x:v>
      </x:c>
      <x:c r="E99" s="10" t="n">
        <x:v>700</x:v>
      </x:c>
      <x:c r="F99" s="29" t="n">
        <x:f>E99/Premissas!$F$12*(Resumo!$F$30+Resumo!$F$31)</x:f>
        <x:v>39672.07803442029</x:v>
      </x:c>
      <x:c r="G99" s="29" t="n">
        <x:f>E99/Premissas!$F$12*Resumo!$F$37</x:f>
        <x:v>88015.29621135922</x:v>
      </x:c>
      <x:c r="H99" s="29" t="n">
        <x:f>E99/Premissas!$F$12*Resumo!$F$40</x:f>
        <x:v>2084.413559178712</x:v>
      </x:c>
      <x:c r="I99" s="10" t="n">
        <x:f>SUM(F99:H99)</x:f>
        <x:v>129771.7878049582</x:v>
      </x:c>
      <x:c r="J99" s="10" t="n">
        <x:f>I99/E99</x:f>
        <x:v>185.38826829279745</x:v>
      </x:c>
      <x:c r="K99" s="2"/>
      <x:c r="L99" s="2"/>
      <x:c r="M99" s="2"/>
      <x:c r="N99" s="2"/>
      <x:c r="O99" s="2"/>
      <x:c r="P99" s="2"/>
      <x:c r="Q99" s="2"/>
      <x:c r="R99" s="2"/>
      <x:c r="S99" s="2"/>
    </x:row>
    <x:row r="100" ht="26" customHeight="1">
      <x:c r="A100" s="2"/>
      <x:c r="B100" s="2"/>
      <x:c r="C100" s="2" t="str">
        <x:v>094</x:v>
      </x:c>
      <x:c r="D100" s="2" t="str">
        <x:v>700 m²</x:v>
      </x:c>
      <x:c r="E100" s="10" t="n">
        <x:v>700</x:v>
      </x:c>
      <x:c r="F100" s="29" t="n">
        <x:f>E100/Premissas!$F$12*(Resumo!$F$30+Resumo!$F$31)</x:f>
        <x:v>39672.07803442029</x:v>
      </x:c>
      <x:c r="G100" s="29" t="n">
        <x:f>E100/Premissas!$F$12*Resumo!$F$37</x:f>
        <x:v>88015.29621135922</x:v>
      </x:c>
      <x:c r="H100" s="29" t="n">
        <x:f>E100/Premissas!$F$12*Resumo!$F$40</x:f>
        <x:v>2084.413559178712</x:v>
      </x:c>
      <x:c r="I100" s="10" t="n">
        <x:f>SUM(F100:H100)</x:f>
        <x:v>129771.7878049582</x:v>
      </x:c>
      <x:c r="J100" s="10" t="n">
        <x:f>I100/E100</x:f>
        <x:v>185.38826829279745</x:v>
      </x:c>
      <x:c r="K100" s="2"/>
      <x:c r="L100" s="2"/>
      <x:c r="M100" s="2"/>
      <x:c r="N100" s="2"/>
      <x:c r="O100" s="2"/>
      <x:c r="P100" s="2"/>
      <x:c r="Q100" s="2"/>
      <x:c r="R100" s="2"/>
      <x:c r="S100" s="2"/>
    </x:row>
    <x:row r="101" ht="26" customHeight="1">
      <x:c r="A101" s="2"/>
      <x:c r="B101" s="2"/>
      <x:c r="C101" s="2" t="str">
        <x:v>095</x:v>
      </x:c>
      <x:c r="D101" s="2" t="str">
        <x:v>700 m²</x:v>
      </x:c>
      <x:c r="E101" s="10" t="n">
        <x:v>700</x:v>
      </x:c>
      <x:c r="F101" s="29" t="n">
        <x:f>E101/Premissas!$F$12*(Resumo!$F$30+Resumo!$F$31)</x:f>
        <x:v>39672.07803442029</x:v>
      </x:c>
      <x:c r="G101" s="29" t="n">
        <x:f>E101/Premissas!$F$12*Resumo!$F$37</x:f>
        <x:v>88015.29621135922</x:v>
      </x:c>
      <x:c r="H101" s="29" t="n">
        <x:f>E101/Premissas!$F$12*Resumo!$F$40</x:f>
        <x:v>2084.413559178712</x:v>
      </x:c>
      <x:c r="I101" s="10" t="n">
        <x:f>SUM(F101:H101)</x:f>
        <x:v>129771.7878049582</x:v>
      </x:c>
      <x:c r="J101" s="10" t="n">
        <x:f>I101/E101</x:f>
        <x:v>185.38826829279745</x:v>
      </x:c>
      <x:c r="K101" s="2"/>
      <x:c r="L101" s="2"/>
      <x:c r="M101" s="2"/>
      <x:c r="N101" s="2"/>
      <x:c r="O101" s="2"/>
      <x:c r="P101" s="2"/>
      <x:c r="Q101" s="2"/>
      <x:c r="R101" s="2"/>
      <x:c r="S101" s="2"/>
    </x:row>
    <x:row r="102" ht="26" customHeight="1">
      <x:c r="A102" s="2"/>
      <x:c r="B102" s="2"/>
      <x:c r="C102" s="2" t="str">
        <x:v>096</x:v>
      </x:c>
      <x:c r="D102" s="2" t="str">
        <x:v>700 m²</x:v>
      </x:c>
      <x:c r="E102" s="10" t="n">
        <x:v>700</x:v>
      </x:c>
      <x:c r="F102" s="29" t="n">
        <x:f>E102/Premissas!$F$12*(Resumo!$F$30+Resumo!$F$31)</x:f>
        <x:v>39672.07803442029</x:v>
      </x:c>
      <x:c r="G102" s="29" t="n">
        <x:f>E102/Premissas!$F$12*Resumo!$F$37</x:f>
        <x:v>88015.29621135922</x:v>
      </x:c>
      <x:c r="H102" s="29" t="n">
        <x:f>E102/Premissas!$F$12*Resumo!$F$40</x:f>
        <x:v>2084.413559178712</x:v>
      </x:c>
      <x:c r="I102" s="10" t="n">
        <x:f>SUM(F102:H102)</x:f>
        <x:v>129771.7878049582</x:v>
      </x:c>
      <x:c r="J102" s="10" t="n">
        <x:f>I102/E102</x:f>
        <x:v>185.38826829279745</x:v>
      </x:c>
      <x:c r="K102" s="2"/>
      <x:c r="L102" s="2"/>
      <x:c r="M102" s="2"/>
      <x:c r="N102" s="2"/>
      <x:c r="O102" s="2"/>
      <x:c r="P102" s="2"/>
      <x:c r="Q102" s="2"/>
      <x:c r="R102" s="2"/>
      <x:c r="S102" s="2"/>
    </x:row>
    <x:row r="103" ht="26" customHeight="1">
      <x:c r="A103" s="2"/>
      <x:c r="B103" s="2"/>
      <x:c r="C103" s="2" t="str">
        <x:v>097</x:v>
      </x:c>
      <x:c r="D103" s="2" t="str">
        <x:v>700 m²</x:v>
      </x:c>
      <x:c r="E103" s="10" t="n">
        <x:v>700</x:v>
      </x:c>
      <x:c r="F103" s="29" t="n">
        <x:f>E103/Premissas!$F$12*(Resumo!$F$30+Resumo!$F$31)</x:f>
        <x:v>39672.07803442029</x:v>
      </x:c>
      <x:c r="G103" s="29" t="n">
        <x:f>E103/Premissas!$F$12*Resumo!$F$37</x:f>
        <x:v>88015.29621135922</x:v>
      </x:c>
      <x:c r="H103" s="29" t="n">
        <x:f>E103/Premissas!$F$12*Resumo!$F$40</x:f>
        <x:v>2084.413559178712</x:v>
      </x:c>
      <x:c r="I103" s="10" t="n">
        <x:f>SUM(F103:H103)</x:f>
        <x:v>129771.7878049582</x:v>
      </x:c>
      <x:c r="J103" s="10" t="n">
        <x:f>I103/E103</x:f>
        <x:v>185.38826829279745</x:v>
      </x:c>
      <x:c r="K103" s="2"/>
      <x:c r="L103" s="2"/>
      <x:c r="M103" s="2"/>
      <x:c r="N103" s="2"/>
      <x:c r="O103" s="2"/>
      <x:c r="P103" s="2"/>
      <x:c r="Q103" s="2"/>
      <x:c r="R103" s="2"/>
      <x:c r="S103" s="2"/>
    </x:row>
    <x:row r="104" ht="26" customHeight="1">
      <x:c r="A104" s="2"/>
      <x:c r="B104" s="2"/>
      <x:c r="C104" s="2" t="str">
        <x:v>098</x:v>
      </x:c>
      <x:c r="D104" s="2" t="str">
        <x:v>700 m²</x:v>
      </x:c>
      <x:c r="E104" s="10" t="n">
        <x:v>700</x:v>
      </x:c>
      <x:c r="F104" s="29" t="n">
        <x:f>E104/Premissas!$F$12*(Resumo!$F$30+Resumo!$F$31)</x:f>
        <x:v>39672.07803442029</x:v>
      </x:c>
      <x:c r="G104" s="29" t="n">
        <x:f>E104/Premissas!$F$12*Resumo!$F$37</x:f>
        <x:v>88015.29621135922</x:v>
      </x:c>
      <x:c r="H104" s="29" t="n">
        <x:f>E104/Premissas!$F$12*Resumo!$F$40</x:f>
        <x:v>2084.413559178712</x:v>
      </x:c>
      <x:c r="I104" s="10" t="n">
        <x:f>SUM(F104:H104)</x:f>
        <x:v>129771.7878049582</x:v>
      </x:c>
      <x:c r="J104" s="10" t="n">
        <x:f>I104/E104</x:f>
        <x:v>185.38826829279745</x:v>
      </x:c>
      <x:c r="K104" s="2"/>
      <x:c r="L104" s="2"/>
      <x:c r="M104" s="2"/>
      <x:c r="N104" s="2"/>
      <x:c r="O104" s="2"/>
      <x:c r="P104" s="2"/>
      <x:c r="Q104" s="2"/>
      <x:c r="R104" s="2"/>
      <x:c r="S104" s="2"/>
    </x:row>
    <x:row r="105" ht="26" customHeight="1">
      <x:c r="A105" s="2"/>
      <x:c r="B105" s="2"/>
      <x:c r="C105" s="2" t="str">
        <x:v>099</x:v>
      </x:c>
      <x:c r="D105" s="2" t="str">
        <x:v>700 m²</x:v>
      </x:c>
      <x:c r="E105" s="10" t="n">
        <x:v>700</x:v>
      </x:c>
      <x:c r="F105" s="29" t="n">
        <x:f>E105/Premissas!$F$12*(Resumo!$F$30+Resumo!$F$31)</x:f>
        <x:v>39672.07803442029</x:v>
      </x:c>
      <x:c r="G105" s="29" t="n">
        <x:f>E105/Premissas!$F$12*Resumo!$F$37</x:f>
        <x:v>88015.29621135922</x:v>
      </x:c>
      <x:c r="H105" s="29" t="n">
        <x:f>E105/Premissas!$F$12*Resumo!$F$40</x:f>
        <x:v>2084.413559178712</x:v>
      </x:c>
      <x:c r="I105" s="10" t="n">
        <x:f>SUM(F105:H105)</x:f>
        <x:v>129771.7878049582</x:v>
      </x:c>
      <x:c r="J105" s="10" t="n">
        <x:f>I105/E105</x:f>
        <x:v>185.38826829279745</x:v>
      </x:c>
      <x:c r="K105" s="2"/>
      <x:c r="L105" s="2"/>
      <x:c r="M105" s="2"/>
      <x:c r="N105" s="2"/>
      <x:c r="O105" s="2"/>
      <x:c r="P105" s="2"/>
      <x:c r="Q105" s="2"/>
      <x:c r="R105" s="2"/>
      <x:c r="S105" s="2"/>
    </x:row>
    <x:row r="106" ht="26" customHeight="1">
      <x:c r="A106" s="2"/>
      <x:c r="B106" s="2"/>
      <x:c r="C106" s="2" t="str">
        <x:v>100</x:v>
      </x:c>
      <x:c r="D106" s="2" t="str">
        <x:v>700 m²</x:v>
      </x:c>
      <x:c r="E106" s="10" t="n">
        <x:v>700</x:v>
      </x:c>
      <x:c r="F106" s="29" t="n">
        <x:f>E106/Premissas!$F$12*(Resumo!$F$30+Resumo!$F$31)</x:f>
        <x:v>39672.07803442029</x:v>
      </x:c>
      <x:c r="G106" s="29" t="n">
        <x:f>E106/Premissas!$F$12*Resumo!$F$37</x:f>
        <x:v>88015.29621135922</x:v>
      </x:c>
      <x:c r="H106" s="29" t="n">
        <x:f>E106/Premissas!$F$12*Resumo!$F$40</x:f>
        <x:v>2084.413559178712</x:v>
      </x:c>
      <x:c r="I106" s="10" t="n">
        <x:f>SUM(F106:H106)</x:f>
        <x:v>129771.7878049582</x:v>
      </x:c>
      <x:c r="J106" s="10" t="n">
        <x:f>I106/E106</x:f>
        <x:v>185.38826829279745</x:v>
      </x:c>
      <x:c r="K106" s="2"/>
      <x:c r="L106" s="2"/>
      <x:c r="M106" s="2"/>
      <x:c r="N106" s="2"/>
      <x:c r="O106" s="2"/>
      <x:c r="P106" s="2"/>
      <x:c r="Q106" s="2"/>
      <x:c r="R106" s="2"/>
      <x:c r="S106" s="2"/>
    </x:row>
    <x:row r="107" ht="26" customHeight="1">
      <x:c r="A107" s="2"/>
      <x:c r="B107" s="2"/>
      <x:c r="C107" s="2" t="str">
        <x:v>101</x:v>
      </x:c>
      <x:c r="D107" s="2" t="str">
        <x:v>700 m²</x:v>
      </x:c>
      <x:c r="E107" s="10" t="n">
        <x:v>700</x:v>
      </x:c>
      <x:c r="F107" s="29" t="n">
        <x:f>E107/Premissas!$F$12*(Resumo!$F$30+Resumo!$F$31)</x:f>
        <x:v>39672.07803442029</x:v>
      </x:c>
      <x:c r="G107" s="29" t="n">
        <x:f>E107/Premissas!$F$12*Resumo!$F$37</x:f>
        <x:v>88015.29621135922</x:v>
      </x:c>
      <x:c r="H107" s="29" t="n">
        <x:f>E107/Premissas!$F$12*Resumo!$F$40</x:f>
        <x:v>2084.413559178712</x:v>
      </x:c>
      <x:c r="I107" s="10" t="n">
        <x:f>SUM(F107:H107)</x:f>
        <x:v>129771.7878049582</x:v>
      </x:c>
      <x:c r="J107" s="10" t="n">
        <x:f>I107/E107</x:f>
        <x:v>185.38826829279745</x:v>
      </x:c>
      <x:c r="K107" s="2"/>
      <x:c r="L107" s="2"/>
      <x:c r="M107" s="2"/>
      <x:c r="N107" s="2"/>
      <x:c r="O107" s="2"/>
      <x:c r="P107" s="2"/>
      <x:c r="Q107" s="2"/>
      <x:c r="R107" s="2"/>
      <x:c r="S107" s="2"/>
    </x:row>
    <x:row r="108" ht="26" customHeight="1">
      <x:c r="A108" s="2"/>
      <x:c r="B108" s="2"/>
      <x:c r="C108" s="2" t="str">
        <x:v>102</x:v>
      </x:c>
      <x:c r="D108" s="2" t="str">
        <x:v>700 m²</x:v>
      </x:c>
      <x:c r="E108" s="10" t="n">
        <x:v>700</x:v>
      </x:c>
      <x:c r="F108" s="29" t="n">
        <x:f>E108/Premissas!$F$12*(Resumo!$F$30+Resumo!$F$31)</x:f>
        <x:v>39672.07803442029</x:v>
      </x:c>
      <x:c r="G108" s="29" t="n">
        <x:f>E108/Premissas!$F$12*Resumo!$F$37</x:f>
        <x:v>88015.29621135922</x:v>
      </x:c>
      <x:c r="H108" s="29" t="n">
        <x:f>E108/Premissas!$F$12*Resumo!$F$40</x:f>
        <x:v>2084.413559178712</x:v>
      </x:c>
      <x:c r="I108" s="10" t="n">
        <x:f>SUM(F108:H108)</x:f>
        <x:v>129771.7878049582</x:v>
      </x:c>
      <x:c r="J108" s="10" t="n">
        <x:f>I108/E108</x:f>
        <x:v>185.38826829279745</x:v>
      </x:c>
      <x:c r="K108" s="2"/>
      <x:c r="L108" s="2"/>
      <x:c r="M108" s="2"/>
      <x:c r="N108" s="2"/>
      <x:c r="O108" s="2"/>
      <x:c r="P108" s="2"/>
      <x:c r="Q108" s="2"/>
      <x:c r="R108" s="2"/>
      <x:c r="S108" s="2"/>
    </x:row>
    <x:row r="109" ht="26" customHeight="1">
      <x:c r="A109" s="2"/>
      <x:c r="B109" s="2"/>
      <x:c r="C109" s="2" t="str">
        <x:v>103</x:v>
      </x:c>
      <x:c r="D109" s="2" t="str">
        <x:v>700 m²</x:v>
      </x:c>
      <x:c r="E109" s="10" t="n">
        <x:v>700</x:v>
      </x:c>
      <x:c r="F109" s="29" t="n">
        <x:f>E109/Premissas!$F$12*(Resumo!$F$30+Resumo!$F$31)</x:f>
        <x:v>39672.07803442029</x:v>
      </x:c>
      <x:c r="G109" s="29" t="n">
        <x:f>E109/Premissas!$F$12*Resumo!$F$37</x:f>
        <x:v>88015.29621135922</x:v>
      </x:c>
      <x:c r="H109" s="29" t="n">
        <x:f>E109/Premissas!$F$12*Resumo!$F$40</x:f>
        <x:v>2084.413559178712</x:v>
      </x:c>
      <x:c r="I109" s="10" t="n">
        <x:f>SUM(F109:H109)</x:f>
        <x:v>129771.7878049582</x:v>
      </x:c>
      <x:c r="J109" s="10" t="n">
        <x:f>I109/E109</x:f>
        <x:v>185.38826829279745</x:v>
      </x:c>
      <x:c r="K109" s="2"/>
      <x:c r="L109" s="2"/>
      <x:c r="M109" s="2"/>
      <x:c r="N109" s="2"/>
      <x:c r="O109" s="2"/>
      <x:c r="P109" s="2"/>
      <x:c r="Q109" s="2"/>
      <x:c r="R109" s="2"/>
      <x:c r="S109" s="2"/>
    </x:row>
    <x:row r="110" ht="26" customHeight="1">
      <x:c r="A110" s="2"/>
      <x:c r="B110" s="2"/>
      <x:c r="C110" s="2" t="str">
        <x:v>104</x:v>
      </x:c>
      <x:c r="D110" s="2" t="str">
        <x:v>700 m²</x:v>
      </x:c>
      <x:c r="E110" s="10" t="n">
        <x:v>700</x:v>
      </x:c>
      <x:c r="F110" s="29" t="n">
        <x:f>E110/Premissas!$F$12*(Resumo!$F$30+Resumo!$F$31)</x:f>
        <x:v>39672.07803442029</x:v>
      </x:c>
      <x:c r="G110" s="29" t="n">
        <x:f>E110/Premissas!$F$12*Resumo!$F$37</x:f>
        <x:v>88015.29621135922</x:v>
      </x:c>
      <x:c r="H110" s="29" t="n">
        <x:f>E110/Premissas!$F$12*Resumo!$F$40</x:f>
        <x:v>2084.413559178712</x:v>
      </x:c>
      <x:c r="I110" s="10" t="n">
        <x:f>SUM(F110:H110)</x:f>
        <x:v>129771.7878049582</x:v>
      </x:c>
      <x:c r="J110" s="10" t="n">
        <x:f>I110/E110</x:f>
        <x:v>185.38826829279745</x:v>
      </x:c>
      <x:c r="K110" s="2"/>
      <x:c r="L110" s="2"/>
      <x:c r="M110" s="2"/>
      <x:c r="N110" s="2"/>
      <x:c r="O110" s="2"/>
      <x:c r="P110" s="2"/>
      <x:c r="Q110" s="2"/>
      <x:c r="R110" s="2"/>
      <x:c r="S110" s="2"/>
    </x:row>
    <x:row r="111" ht="26" customHeight="1">
      <x:c r="A111" s="2"/>
      <x:c r="B111" s="2"/>
      <x:c r="C111" s="2" t="str">
        <x:v>105</x:v>
      </x:c>
      <x:c r="D111" s="2" t="str">
        <x:v>700 m²</x:v>
      </x:c>
      <x:c r="E111" s="10" t="n">
        <x:v>700</x:v>
      </x:c>
      <x:c r="F111" s="29" t="n">
        <x:f>E111/Premissas!$F$12*(Resumo!$F$30+Resumo!$F$31)</x:f>
        <x:v>39672.07803442029</x:v>
      </x:c>
      <x:c r="G111" s="29" t="n">
        <x:f>E111/Premissas!$F$12*Resumo!$F$37</x:f>
        <x:v>88015.29621135922</x:v>
      </x:c>
      <x:c r="H111" s="29" t="n">
        <x:f>E111/Premissas!$F$12*Resumo!$F$40</x:f>
        <x:v>2084.413559178712</x:v>
      </x:c>
      <x:c r="I111" s="10" t="n">
        <x:f>SUM(F111:H111)</x:f>
        <x:v>129771.7878049582</x:v>
      </x:c>
      <x:c r="J111" s="10" t="n">
        <x:f>I111/E111</x:f>
        <x:v>185.38826829279745</x:v>
      </x:c>
      <x:c r="K111" s="2"/>
      <x:c r="L111" s="2"/>
      <x:c r="M111" s="2"/>
      <x:c r="N111" s="2"/>
      <x:c r="O111" s="2"/>
      <x:c r="P111" s="2"/>
      <x:c r="Q111" s="2"/>
      <x:c r="R111" s="2"/>
      <x:c r="S111" s="2"/>
    </x:row>
    <x:row r="112" ht="26" customHeight="1">
      <x:c r="A112" s="2"/>
      <x:c r="B112" s="2"/>
      <x:c r="C112" s="2" t="str">
        <x:v>106</x:v>
      </x:c>
      <x:c r="D112" s="2" t="str">
        <x:v>700 m²</x:v>
      </x:c>
      <x:c r="E112" s="10" t="n">
        <x:v>700</x:v>
      </x:c>
      <x:c r="F112" s="29" t="n">
        <x:f>E112/Premissas!$F$12*(Resumo!$F$30+Resumo!$F$31)</x:f>
        <x:v>39672.07803442029</x:v>
      </x:c>
      <x:c r="G112" s="29" t="n">
        <x:f>E112/Premissas!$F$12*Resumo!$F$37</x:f>
        <x:v>88015.29621135922</x:v>
      </x:c>
      <x:c r="H112" s="29" t="n">
        <x:f>E112/Premissas!$F$12*Resumo!$F$40</x:f>
        <x:v>2084.413559178712</x:v>
      </x:c>
      <x:c r="I112" s="10" t="n">
        <x:f>SUM(F112:H112)</x:f>
        <x:v>129771.7878049582</x:v>
      </x:c>
      <x:c r="J112" s="10" t="n">
        <x:f>I112/E112</x:f>
        <x:v>185.38826829279745</x:v>
      </x:c>
      <x:c r="K112" s="2"/>
      <x:c r="L112" s="2"/>
      <x:c r="M112" s="2"/>
      <x:c r="N112" s="2"/>
      <x:c r="O112" s="2"/>
      <x:c r="P112" s="2"/>
      <x:c r="Q112" s="2"/>
      <x:c r="R112" s="2"/>
      <x:c r="S112" s="2"/>
    </x:row>
    <x:row r="113" ht="26" customHeight="1">
      <x:c r="A113" s="2"/>
      <x:c r="B113" s="2"/>
      <x:c r="C113" s="2" t="str">
        <x:v>107</x:v>
      </x:c>
      <x:c r="D113" s="2" t="str">
        <x:v>700 m²</x:v>
      </x:c>
      <x:c r="E113" s="10" t="n">
        <x:v>700</x:v>
      </x:c>
      <x:c r="F113" s="29" t="n">
        <x:f>E113/Premissas!$F$12*(Resumo!$F$30+Resumo!$F$31)</x:f>
        <x:v>39672.07803442029</x:v>
      </x:c>
      <x:c r="G113" s="29" t="n">
        <x:f>E113/Premissas!$F$12*Resumo!$F$37</x:f>
        <x:v>88015.29621135922</x:v>
      </x:c>
      <x:c r="H113" s="29" t="n">
        <x:f>E113/Premissas!$F$12*Resumo!$F$40</x:f>
        <x:v>2084.413559178712</x:v>
      </x:c>
      <x:c r="I113" s="10" t="n">
        <x:f>SUM(F113:H113)</x:f>
        <x:v>129771.7878049582</x:v>
      </x:c>
      <x:c r="J113" s="10" t="n">
        <x:f>I113/E113</x:f>
        <x:v>185.38826829279745</x:v>
      </x:c>
      <x:c r="K113" s="2"/>
      <x:c r="L113" s="2"/>
      <x:c r="M113" s="2"/>
      <x:c r="N113" s="2"/>
      <x:c r="O113" s="2"/>
      <x:c r="P113" s="2"/>
      <x:c r="Q113" s="2"/>
      <x:c r="R113" s="2"/>
      <x:c r="S113" s="2"/>
    </x:row>
    <x:row r="114" ht="26" customHeight="1">
      <x:c r="A114" s="2"/>
      <x:c r="B114" s="2"/>
      <x:c r="C114" s="2" t="str">
        <x:v>108</x:v>
      </x:c>
      <x:c r="D114" s="2" t="str">
        <x:v>700 m²</x:v>
      </x:c>
      <x:c r="E114" s="10" t="n">
        <x:v>700</x:v>
      </x:c>
      <x:c r="F114" s="29" t="n">
        <x:f>E114/Premissas!$F$12*(Resumo!$F$30+Resumo!$F$31)</x:f>
        <x:v>39672.07803442029</x:v>
      </x:c>
      <x:c r="G114" s="29" t="n">
        <x:f>E114/Premissas!$F$12*Resumo!$F$37</x:f>
        <x:v>88015.29621135922</x:v>
      </x:c>
      <x:c r="H114" s="29" t="n">
        <x:f>E114/Premissas!$F$12*Resumo!$F$40</x:f>
        <x:v>2084.413559178712</x:v>
      </x:c>
      <x:c r="I114" s="10" t="n">
        <x:f>SUM(F114:H114)</x:f>
        <x:v>129771.7878049582</x:v>
      </x:c>
      <x:c r="J114" s="10" t="n">
        <x:f>I114/E114</x:f>
        <x:v>185.38826829279745</x:v>
      </x:c>
      <x:c r="K114" s="2"/>
      <x:c r="L114" s="2"/>
      <x:c r="M114" s="2"/>
      <x:c r="N114" s="2"/>
      <x:c r="O114" s="2"/>
      <x:c r="P114" s="2"/>
      <x:c r="Q114" s="2"/>
      <x:c r="R114" s="2"/>
      <x:c r="S114" s="2"/>
    </x:row>
    <x:row r="115" ht="26" customHeight="1">
      <x:c r="A115" s="2"/>
      <x:c r="B115" s="2"/>
      <x:c r="C115" s="2" t="str">
        <x:v>109</x:v>
      </x:c>
      <x:c r="D115" s="2" t="str">
        <x:v>700 m²</x:v>
      </x:c>
      <x:c r="E115" s="10" t="n">
        <x:v>700</x:v>
      </x:c>
      <x:c r="F115" s="29" t="n">
        <x:f>E115/Premissas!$F$12*(Resumo!$F$30+Resumo!$F$31)</x:f>
        <x:v>39672.07803442029</x:v>
      </x:c>
      <x:c r="G115" s="29" t="n">
        <x:f>E115/Premissas!$F$12*Resumo!$F$37</x:f>
        <x:v>88015.29621135922</x:v>
      </x:c>
      <x:c r="H115" s="29" t="n">
        <x:f>E115/Premissas!$F$12*Resumo!$F$40</x:f>
        <x:v>2084.413559178712</x:v>
      </x:c>
      <x:c r="I115" s="10" t="n">
        <x:f>SUM(F115:H115)</x:f>
        <x:v>129771.7878049582</x:v>
      </x:c>
      <x:c r="J115" s="10" t="n">
        <x:f>I115/E115</x:f>
        <x:v>185.38826829279745</x:v>
      </x:c>
      <x:c r="K115" s="2"/>
      <x:c r="L115" s="2"/>
      <x:c r="M115" s="2"/>
      <x:c r="N115" s="2"/>
      <x:c r="O115" s="2"/>
      <x:c r="P115" s="2"/>
      <x:c r="Q115" s="2"/>
      <x:c r="R115" s="2"/>
      <x:c r="S115" s="2"/>
    </x:row>
    <x:row r="116" ht="26" customHeight="1">
      <x:c r="A116" s="2"/>
      <x:c r="B116" s="2"/>
      <x:c r="C116" s="2" t="str">
        <x:v>110</x:v>
      </x:c>
      <x:c r="D116" s="2" t="str">
        <x:v>700 m²</x:v>
      </x:c>
      <x:c r="E116" s="10" t="n">
        <x:v>700</x:v>
      </x:c>
      <x:c r="F116" s="29" t="n">
        <x:f>E116/Premissas!$F$12*(Resumo!$F$30+Resumo!$F$31)</x:f>
        <x:v>39672.07803442029</x:v>
      </x:c>
      <x:c r="G116" s="29" t="n">
        <x:f>E116/Premissas!$F$12*Resumo!$F$37</x:f>
        <x:v>88015.29621135922</x:v>
      </x:c>
      <x:c r="H116" s="29" t="n">
        <x:f>E116/Premissas!$F$12*Resumo!$F$40</x:f>
        <x:v>2084.413559178712</x:v>
      </x:c>
      <x:c r="I116" s="10" t="n">
        <x:f>SUM(F116:H116)</x:f>
        <x:v>129771.7878049582</x:v>
      </x:c>
      <x:c r="J116" s="10" t="n">
        <x:f>I116/E116</x:f>
        <x:v>185.38826829279745</x:v>
      </x:c>
      <x:c r="K116" s="2"/>
      <x:c r="L116" s="2"/>
      <x:c r="M116" s="2"/>
      <x:c r="N116" s="2"/>
      <x:c r="O116" s="2"/>
      <x:c r="P116" s="2"/>
      <x:c r="Q116" s="2"/>
      <x:c r="R116" s="2"/>
      <x:c r="S116" s="2"/>
    </x:row>
    <x:row r="117" ht="26" customHeight="1">
      <x:c r="A117" s="2"/>
      <x:c r="B117" s="2"/>
      <x:c r="C117" s="2" t="str">
        <x:v>111</x:v>
      </x:c>
      <x:c r="D117" s="2" t="str">
        <x:v>700 m²</x:v>
      </x:c>
      <x:c r="E117" s="10" t="n">
        <x:v>700</x:v>
      </x:c>
      <x:c r="F117" s="29" t="n">
        <x:f>E117/Premissas!$F$12*(Resumo!$F$30+Resumo!$F$31)</x:f>
        <x:v>39672.07803442029</x:v>
      </x:c>
      <x:c r="G117" s="29" t="n">
        <x:f>E117/Premissas!$F$12*Resumo!$F$37</x:f>
        <x:v>88015.29621135922</x:v>
      </x:c>
      <x:c r="H117" s="29" t="n">
        <x:f>E117/Premissas!$F$12*Resumo!$F$40</x:f>
        <x:v>2084.413559178712</x:v>
      </x:c>
      <x:c r="I117" s="10" t="n">
        <x:f>SUM(F117:H117)</x:f>
        <x:v>129771.7878049582</x:v>
      </x:c>
      <x:c r="J117" s="10" t="n">
        <x:f>I117/E117</x:f>
        <x:v>185.38826829279745</x:v>
      </x:c>
      <x:c r="K117" s="2"/>
      <x:c r="L117" s="2"/>
      <x:c r="M117" s="2"/>
      <x:c r="N117" s="2"/>
      <x:c r="O117" s="2"/>
      <x:c r="P117" s="2"/>
      <x:c r="Q117" s="2"/>
      <x:c r="R117" s="2"/>
      <x:c r="S117" s="2"/>
    </x:row>
    <x:row r="118" ht="26" customHeight="1">
      <x:c r="A118" s="2"/>
      <x:c r="B118" s="2"/>
      <x:c r="C118" s="2" t="str">
        <x:v>112</x:v>
      </x:c>
      <x:c r="D118" s="2" t="str">
        <x:v>700 m²</x:v>
      </x:c>
      <x:c r="E118" s="10" t="n">
        <x:v>700</x:v>
      </x:c>
      <x:c r="F118" s="29" t="n">
        <x:f>E118/Premissas!$F$12*(Resumo!$F$30+Resumo!$F$31)</x:f>
        <x:v>39672.07803442029</x:v>
      </x:c>
      <x:c r="G118" s="29" t="n">
        <x:f>E118/Premissas!$F$12*Resumo!$F$37</x:f>
        <x:v>88015.29621135922</x:v>
      </x:c>
      <x:c r="H118" s="29" t="n">
        <x:f>E118/Premissas!$F$12*Resumo!$F$40</x:f>
        <x:v>2084.413559178712</x:v>
      </x:c>
      <x:c r="I118" s="10" t="n">
        <x:f>SUM(F118:H118)</x:f>
        <x:v>129771.7878049582</x:v>
      </x:c>
      <x:c r="J118" s="10" t="n">
        <x:f>I118/E118</x:f>
        <x:v>185.38826829279745</x:v>
      </x:c>
      <x:c r="K118" s="2"/>
      <x:c r="L118" s="2"/>
      <x:c r="M118" s="2"/>
      <x:c r="N118" s="2"/>
      <x:c r="O118" s="2"/>
      <x:c r="P118" s="2"/>
      <x:c r="Q118" s="2"/>
      <x:c r="R118" s="2"/>
      <x:c r="S118" s="2"/>
    </x:row>
    <x:row r="119" ht="26" customHeight="1">
      <x:c r="A119" s="2"/>
      <x:c r="B119" s="2"/>
      <x:c r="C119" s="2" t="str">
        <x:v>113</x:v>
      </x:c>
      <x:c r="D119" s="2" t="str">
        <x:v>700 m²</x:v>
      </x:c>
      <x:c r="E119" s="10" t="n">
        <x:v>700</x:v>
      </x:c>
      <x:c r="F119" s="29" t="n">
        <x:f>E119/Premissas!$F$12*(Resumo!$F$30+Resumo!$F$31)</x:f>
        <x:v>39672.07803442029</x:v>
      </x:c>
      <x:c r="G119" s="29" t="n">
        <x:f>E119/Premissas!$F$12*Resumo!$F$37</x:f>
        <x:v>88015.29621135922</x:v>
      </x:c>
      <x:c r="H119" s="29" t="n">
        <x:f>E119/Premissas!$F$12*Resumo!$F$40</x:f>
        <x:v>2084.413559178712</x:v>
      </x:c>
      <x:c r="I119" s="10" t="n">
        <x:f>SUM(F119:H119)</x:f>
        <x:v>129771.7878049582</x:v>
      </x:c>
      <x:c r="J119" s="10" t="n">
        <x:f>I119/E119</x:f>
        <x:v>185.38826829279745</x:v>
      </x:c>
      <x:c r="K119" s="2"/>
      <x:c r="L119" s="2"/>
      <x:c r="M119" s="2"/>
      <x:c r="N119" s="2"/>
      <x:c r="O119" s="2"/>
      <x:c r="P119" s="2"/>
      <x:c r="Q119" s="2"/>
      <x:c r="R119" s="2"/>
      <x:c r="S119" s="2"/>
    </x:row>
    <x:row r="120" ht="26" customHeight="1">
      <x:c r="A120" s="2"/>
      <x:c r="B120" s="2"/>
      <x:c r="C120" s="2" t="str">
        <x:v>114</x:v>
      </x:c>
      <x:c r="D120" s="2" t="str">
        <x:v>700 m²</x:v>
      </x:c>
      <x:c r="E120" s="10" t="n">
        <x:v>700</x:v>
      </x:c>
      <x:c r="F120" s="29" t="n">
        <x:f>E120/Premissas!$F$12*(Resumo!$F$30+Resumo!$F$31)</x:f>
        <x:v>39672.07803442029</x:v>
      </x:c>
      <x:c r="G120" s="29" t="n">
        <x:f>E120/Premissas!$F$12*Resumo!$F$37</x:f>
        <x:v>88015.29621135922</x:v>
      </x:c>
      <x:c r="H120" s="29" t="n">
        <x:f>E120/Premissas!$F$12*Resumo!$F$40</x:f>
        <x:v>2084.413559178712</x:v>
      </x:c>
      <x:c r="I120" s="10" t="n">
        <x:f>SUM(F120:H120)</x:f>
        <x:v>129771.7878049582</x:v>
      </x:c>
      <x:c r="J120" s="10" t="n">
        <x:f>I120/E120</x:f>
        <x:v>185.38826829279745</x:v>
      </x:c>
      <x:c r="K120" s="2"/>
      <x:c r="L120" s="2"/>
      <x:c r="M120" s="2"/>
      <x:c r="N120" s="2"/>
      <x:c r="O120" s="2"/>
      <x:c r="P120" s="2"/>
      <x:c r="Q120" s="2"/>
      <x:c r="R120" s="2"/>
      <x:c r="S120" s="2"/>
    </x:row>
    <x:row r="121" ht="26" customHeight="1">
      <x:c r="A121" s="2"/>
      <x:c r="B121" s="2"/>
      <x:c r="C121" s="2" t="str">
        <x:v>115</x:v>
      </x:c>
      <x:c r="D121" s="2" t="str">
        <x:v>700 m²</x:v>
      </x:c>
      <x:c r="E121" s="10" t="n">
        <x:v>700</x:v>
      </x:c>
      <x:c r="F121" s="29" t="n">
        <x:f>E121/Premissas!$F$12*(Resumo!$F$30+Resumo!$F$31)</x:f>
        <x:v>39672.07803442029</x:v>
      </x:c>
      <x:c r="G121" s="29" t="n">
        <x:f>E121/Premissas!$F$12*Resumo!$F$37</x:f>
        <x:v>88015.29621135922</x:v>
      </x:c>
      <x:c r="H121" s="29" t="n">
        <x:f>E121/Premissas!$F$12*Resumo!$F$40</x:f>
        <x:v>2084.413559178712</x:v>
      </x:c>
      <x:c r="I121" s="10" t="n">
        <x:f>SUM(F121:H121)</x:f>
        <x:v>129771.7878049582</x:v>
      </x:c>
      <x:c r="J121" s="10" t="n">
        <x:f>I121/E121</x:f>
        <x:v>185.38826829279745</x:v>
      </x:c>
      <x:c r="K121" s="2"/>
      <x:c r="L121" s="2"/>
      <x:c r="M121" s="2"/>
      <x:c r="N121" s="2"/>
      <x:c r="O121" s="2"/>
      <x:c r="P121" s="2"/>
      <x:c r="Q121" s="2"/>
      <x:c r="R121" s="2"/>
      <x:c r="S121" s="2"/>
    </x:row>
    <x:row r="122" ht="26" customHeight="1">
      <x:c r="A122" s="2"/>
      <x:c r="B122" s="2"/>
      <x:c r="C122" s="2" t="str">
        <x:v>116</x:v>
      </x:c>
      <x:c r="D122" s="2" t="str">
        <x:v>700 m²</x:v>
      </x:c>
      <x:c r="E122" s="10" t="n">
        <x:v>700</x:v>
      </x:c>
      <x:c r="F122" s="29" t="n">
        <x:f>E122/Premissas!$F$12*(Resumo!$F$30+Resumo!$F$31)</x:f>
        <x:v>39672.07803442029</x:v>
      </x:c>
      <x:c r="G122" s="29" t="n">
        <x:f>E122/Premissas!$F$12*Resumo!$F$37</x:f>
        <x:v>88015.29621135922</x:v>
      </x:c>
      <x:c r="H122" s="29" t="n">
        <x:f>E122/Premissas!$F$12*Resumo!$F$40</x:f>
        <x:v>2084.413559178712</x:v>
      </x:c>
      <x:c r="I122" s="10" t="n">
        <x:f>SUM(F122:H122)</x:f>
        <x:v>129771.7878049582</x:v>
      </x:c>
      <x:c r="J122" s="10" t="n">
        <x:f>I122/E122</x:f>
        <x:v>185.38826829279745</x:v>
      </x:c>
      <x:c r="K122" s="2"/>
      <x:c r="L122" s="2"/>
      <x:c r="M122" s="2"/>
      <x:c r="N122" s="2"/>
      <x:c r="O122" s="2"/>
      <x:c r="P122" s="2"/>
      <x:c r="Q122" s="2"/>
      <x:c r="R122" s="2"/>
      <x:c r="S122" s="2"/>
    </x:row>
    <x:row r="123" ht="26" customHeight="1">
      <x:c r="A123" s="2"/>
      <x:c r="B123" s="2"/>
      <x:c r="C123" s="2" t="str">
        <x:v>117</x:v>
      </x:c>
      <x:c r="D123" s="2" t="str">
        <x:v>700 m²</x:v>
      </x:c>
      <x:c r="E123" s="10" t="n">
        <x:v>700</x:v>
      </x:c>
      <x:c r="F123" s="29" t="n">
        <x:f>E123/Premissas!$F$12*(Resumo!$F$30+Resumo!$F$31)</x:f>
        <x:v>39672.07803442029</x:v>
      </x:c>
      <x:c r="G123" s="29" t="n">
        <x:f>E123/Premissas!$F$12*Resumo!$F$37</x:f>
        <x:v>88015.29621135922</x:v>
      </x:c>
      <x:c r="H123" s="29" t="n">
        <x:f>E123/Premissas!$F$12*Resumo!$F$40</x:f>
        <x:v>2084.413559178712</x:v>
      </x:c>
      <x:c r="I123" s="10" t="n">
        <x:f>SUM(F123:H123)</x:f>
        <x:v>129771.7878049582</x:v>
      </x:c>
      <x:c r="J123" s="10" t="n">
        <x:f>I123/E123</x:f>
        <x:v>185.38826829279745</x:v>
      </x:c>
      <x:c r="K123" s="2"/>
      <x:c r="L123" s="2"/>
      <x:c r="M123" s="2"/>
      <x:c r="N123" s="2"/>
      <x:c r="O123" s="2"/>
      <x:c r="P123" s="2"/>
      <x:c r="Q123" s="2"/>
      <x:c r="R123" s="2"/>
      <x:c r="S123" s="2"/>
    </x:row>
    <x:row r="124" ht="26" customHeight="1">
      <x:c r="A124" s="2"/>
      <x:c r="B124" s="2"/>
      <x:c r="C124" s="2" t="str">
        <x:v>118</x:v>
      </x:c>
      <x:c r="D124" s="2" t="str">
        <x:v>700 m²</x:v>
      </x:c>
      <x:c r="E124" s="10" t="n">
        <x:v>700</x:v>
      </x:c>
      <x:c r="F124" s="29" t="n">
        <x:f>E124/Premissas!$F$12*(Resumo!$F$30+Resumo!$F$31)</x:f>
        <x:v>39672.07803442029</x:v>
      </x:c>
      <x:c r="G124" s="29" t="n">
        <x:f>E124/Premissas!$F$12*Resumo!$F$37</x:f>
        <x:v>88015.29621135922</x:v>
      </x:c>
      <x:c r="H124" s="29" t="n">
        <x:f>E124/Premissas!$F$12*Resumo!$F$40</x:f>
        <x:v>2084.413559178712</x:v>
      </x:c>
      <x:c r="I124" s="10" t="n">
        <x:f>SUM(F124:H124)</x:f>
        <x:v>129771.7878049582</x:v>
      </x:c>
      <x:c r="J124" s="10" t="n">
        <x:f>I124/E124</x:f>
        <x:v>185.38826829279745</x:v>
      </x:c>
      <x:c r="K124" s="2"/>
      <x:c r="L124" s="2"/>
      <x:c r="M124" s="2"/>
      <x:c r="N124" s="2"/>
      <x:c r="O124" s="2"/>
      <x:c r="P124" s="2"/>
      <x:c r="Q124" s="2"/>
      <x:c r="R124" s="2"/>
      <x:c r="S124" s="2"/>
    </x:row>
    <x:row r="125" ht="26" customHeight="1">
      <x:c r="A125" s="2"/>
      <x:c r="B125" s="2"/>
      <x:c r="C125" s="2" t="str">
        <x:v>119</x:v>
      </x:c>
      <x:c r="D125" s="2" t="str">
        <x:v>700 m²</x:v>
      </x:c>
      <x:c r="E125" s="10" t="n">
        <x:v>700</x:v>
      </x:c>
      <x:c r="F125" s="29" t="n">
        <x:f>E125/Premissas!$F$12*(Resumo!$F$30+Resumo!$F$31)</x:f>
        <x:v>39672.07803442029</x:v>
      </x:c>
      <x:c r="G125" s="29" t="n">
        <x:f>E125/Premissas!$F$12*Resumo!$F$37</x:f>
        <x:v>88015.29621135922</x:v>
      </x:c>
      <x:c r="H125" s="29" t="n">
        <x:f>E125/Premissas!$F$12*Resumo!$F$40</x:f>
        <x:v>2084.413559178712</x:v>
      </x:c>
      <x:c r="I125" s="10" t="n">
        <x:f>SUM(F125:H125)</x:f>
        <x:v>129771.7878049582</x:v>
      </x:c>
      <x:c r="J125" s="10" t="n">
        <x:f>I125/E125</x:f>
        <x:v>185.38826829279745</x:v>
      </x:c>
      <x:c r="K125" s="2"/>
      <x:c r="L125" s="2"/>
      <x:c r="M125" s="2"/>
      <x:c r="N125" s="2"/>
      <x:c r="O125" s="2"/>
      <x:c r="P125" s="2"/>
      <x:c r="Q125" s="2"/>
      <x:c r="R125" s="2"/>
      <x:c r="S125" s="2"/>
    </x:row>
    <x:row r="126" ht="26" customHeight="1">
      <x:c r="A126" s="2"/>
      <x:c r="B126" s="2"/>
      <x:c r="C126" s="2" t="str">
        <x:v>120</x:v>
      </x:c>
      <x:c r="D126" s="2" t="str">
        <x:v>700 m²</x:v>
      </x:c>
      <x:c r="E126" s="10" t="n">
        <x:v>700</x:v>
      </x:c>
      <x:c r="F126" s="29" t="n">
        <x:f>E126/Premissas!$F$12*(Resumo!$F$30+Resumo!$F$31)</x:f>
        <x:v>39672.07803442029</x:v>
      </x:c>
      <x:c r="G126" s="29" t="n">
        <x:f>E126/Premissas!$F$12*Resumo!$F$37</x:f>
        <x:v>88015.29621135922</x:v>
      </x:c>
      <x:c r="H126" s="29" t="n">
        <x:f>E126/Premissas!$F$12*Resumo!$F$40</x:f>
        <x:v>2084.413559178712</x:v>
      </x:c>
      <x:c r="I126" s="10" t="n">
        <x:f>SUM(F126:H126)</x:f>
        <x:v>129771.7878049582</x:v>
      </x:c>
      <x:c r="J126" s="10" t="n">
        <x:f>I126/E126</x:f>
        <x:v>185.38826829279745</x:v>
      </x:c>
      <x:c r="K126" s="2"/>
      <x:c r="L126" s="2"/>
      <x:c r="M126" s="2"/>
      <x:c r="N126" s="2"/>
      <x:c r="O126" s="2"/>
      <x:c r="P126" s="2"/>
      <x:c r="Q126" s="2"/>
      <x:c r="R126" s="2"/>
      <x:c r="S126" s="2"/>
    </x:row>
    <x:row r="127" ht="26" customHeight="1">
      <x:c r="A127" s="2"/>
      <x:c r="B127" s="2"/>
      <x:c r="C127" s="2" t="str">
        <x:v>121</x:v>
      </x:c>
      <x:c r="D127" s="2" t="str">
        <x:v>1.000 m²</x:v>
      </x:c>
      <x:c r="E127" s="10" t="n">
        <x:v>1000</x:v>
      </x:c>
      <x:c r="F127" s="29" t="n">
        <x:f>E127/Premissas!$F$12*(Resumo!$F$30+Resumo!$F$31)</x:f>
        <x:v>56674.397192028984</x:v>
      </x:c>
      <x:c r="G127" s="29" t="n">
        <x:f>E127/Premissas!$F$12*Resumo!$F$37</x:f>
        <x:v>125736.13744479891</x:v>
      </x:c>
      <x:c r="H127" s="29" t="n">
        <x:f>E127/Premissas!$F$12*Resumo!$F$40</x:f>
        <x:v>2977.7336559695887</x:v>
      </x:c>
      <x:c r="I127" s="10" t="n">
        <x:f>SUM(F127:H127)</x:f>
        <x:v>185388.26829279747</x:v>
      </x:c>
      <x:c r="J127" s="10" t="n">
        <x:f>I127/E127</x:f>
        <x:v>185.38826829279748</x:v>
      </x:c>
      <x:c r="K127" s="2"/>
      <x:c r="L127" s="2"/>
      <x:c r="M127" s="2"/>
      <x:c r="N127" s="2"/>
      <x:c r="O127" s="2"/>
      <x:c r="P127" s="2"/>
      <x:c r="Q127" s="2"/>
      <x:c r="R127" s="2"/>
      <x:c r="S127" s="2"/>
    </x:row>
    <x:row r="128" ht="26" customHeight="1">
      <x:c r="A128" s="2"/>
      <x:c r="B128" s="2"/>
      <x:c r="C128" s="2" t="str">
        <x:v>122</x:v>
      </x:c>
      <x:c r="D128" s="2" t="str">
        <x:v>1.000 m²</x:v>
      </x:c>
      <x:c r="E128" s="10" t="n">
        <x:v>1000</x:v>
      </x:c>
      <x:c r="F128" s="29" t="n">
        <x:f>E128/Premissas!$F$12*(Resumo!$F$30+Resumo!$F$31)</x:f>
        <x:v>56674.397192028984</x:v>
      </x:c>
      <x:c r="G128" s="29" t="n">
        <x:f>E128/Premissas!$F$12*Resumo!$F$37</x:f>
        <x:v>125736.13744479891</x:v>
      </x:c>
      <x:c r="H128" s="29" t="n">
        <x:f>E128/Premissas!$F$12*Resumo!$F$40</x:f>
        <x:v>2977.7336559695887</x:v>
      </x:c>
      <x:c r="I128" s="10" t="n">
        <x:f>SUM(F128:H128)</x:f>
        <x:v>185388.26829279747</x:v>
      </x:c>
      <x:c r="J128" s="10" t="n">
        <x:f>I128/E128</x:f>
        <x:v>185.38826829279748</x:v>
      </x:c>
      <x:c r="K128" s="2"/>
      <x:c r="L128" s="2"/>
      <x:c r="M128" s="2"/>
      <x:c r="N128" s="2"/>
      <x:c r="O128" s="2"/>
      <x:c r="P128" s="2"/>
      <x:c r="Q128" s="2"/>
      <x:c r="R128" s="2"/>
      <x:c r="S128" s="2"/>
    </x:row>
    <x:row r="129" ht="26" customHeight="1">
      <x:c r="A129" s="2"/>
      <x:c r="B129" s="2"/>
      <x:c r="C129" s="2" t="str">
        <x:v>123</x:v>
      </x:c>
      <x:c r="D129" s="2" t="str">
        <x:v>1.000 m²</x:v>
      </x:c>
      <x:c r="E129" s="10" t="n">
        <x:v>1000</x:v>
      </x:c>
      <x:c r="F129" s="29" t="n">
        <x:f>E129/Premissas!$F$12*(Resumo!$F$30+Resumo!$F$31)</x:f>
        <x:v>56674.397192028984</x:v>
      </x:c>
      <x:c r="G129" s="29" t="n">
        <x:f>E129/Premissas!$F$12*Resumo!$F$37</x:f>
        <x:v>125736.13744479891</x:v>
      </x:c>
      <x:c r="H129" s="29" t="n">
        <x:f>E129/Premissas!$F$12*Resumo!$F$40</x:f>
        <x:v>2977.7336559695887</x:v>
      </x:c>
      <x:c r="I129" s="10" t="n">
        <x:f>SUM(F129:H129)</x:f>
        <x:v>185388.26829279747</x:v>
      </x:c>
      <x:c r="J129" s="10" t="n">
        <x:f>I129/E129</x:f>
        <x:v>185.38826829279748</x:v>
      </x:c>
      <x:c r="K129" s="2"/>
      <x:c r="L129" s="2"/>
      <x:c r="M129" s="2"/>
      <x:c r="N129" s="2"/>
      <x:c r="O129" s="2"/>
      <x:c r="P129" s="2"/>
      <x:c r="Q129" s="2"/>
      <x:c r="R129" s="2"/>
      <x:c r="S129" s="2"/>
    </x:row>
    <x:row r="130" ht="26" customHeight="1">
      <x:c r="A130" s="2"/>
      <x:c r="B130" s="2"/>
      <x:c r="C130" s="2" t="str">
        <x:v>124</x:v>
      </x:c>
      <x:c r="D130" s="2" t="str">
        <x:v>1.000 m²</x:v>
      </x:c>
      <x:c r="E130" s="10" t="n">
        <x:v>1000</x:v>
      </x:c>
      <x:c r="F130" s="29" t="n">
        <x:f>E130/Premissas!$F$12*(Resumo!$F$30+Resumo!$F$31)</x:f>
        <x:v>56674.397192028984</x:v>
      </x:c>
      <x:c r="G130" s="29" t="n">
        <x:f>E130/Premissas!$F$12*Resumo!$F$37</x:f>
        <x:v>125736.13744479891</x:v>
      </x:c>
      <x:c r="H130" s="29" t="n">
        <x:f>E130/Premissas!$F$12*Resumo!$F$40</x:f>
        <x:v>2977.7336559695887</x:v>
      </x:c>
      <x:c r="I130" s="10" t="n">
        <x:f>SUM(F130:H130)</x:f>
        <x:v>185388.26829279747</x:v>
      </x:c>
      <x:c r="J130" s="10" t="n">
        <x:f>I130/E130</x:f>
        <x:v>185.38826829279748</x:v>
      </x:c>
      <x:c r="K130" s="2"/>
      <x:c r="L130" s="2"/>
      <x:c r="M130" s="2"/>
      <x:c r="N130" s="2"/>
      <x:c r="O130" s="2"/>
      <x:c r="P130" s="2"/>
      <x:c r="Q130" s="2"/>
      <x:c r="R130" s="2"/>
      <x:c r="S130" s="2"/>
    </x:row>
    <x:row r="131" ht="26" customHeight="1">
      <x:c r="A131" s="2"/>
      <x:c r="B131" s="2"/>
      <x:c r="C131" s="2" t="str">
        <x:v>125</x:v>
      </x:c>
      <x:c r="D131" s="2" t="str">
        <x:v>1.000 m²</x:v>
      </x:c>
      <x:c r="E131" s="10" t="n">
        <x:v>1000</x:v>
      </x:c>
      <x:c r="F131" s="29" t="n">
        <x:f>E131/Premissas!$F$12*(Resumo!$F$30+Resumo!$F$31)</x:f>
        <x:v>56674.397192028984</x:v>
      </x:c>
      <x:c r="G131" s="29" t="n">
        <x:f>E131/Premissas!$F$12*Resumo!$F$37</x:f>
        <x:v>125736.13744479891</x:v>
      </x:c>
      <x:c r="H131" s="29" t="n">
        <x:f>E131/Premissas!$F$12*Resumo!$F$40</x:f>
        <x:v>2977.7336559695887</x:v>
      </x:c>
      <x:c r="I131" s="10" t="n">
        <x:f>SUM(F131:H131)</x:f>
        <x:v>185388.26829279747</x:v>
      </x:c>
      <x:c r="J131" s="10" t="n">
        <x:f>I131/E131</x:f>
        <x:v>185.38826829279748</x:v>
      </x:c>
      <x:c r="K131" s="2"/>
      <x:c r="L131" s="2"/>
      <x:c r="M131" s="2"/>
      <x:c r="N131" s="2"/>
      <x:c r="O131" s="2"/>
      <x:c r="P131" s="2"/>
      <x:c r="Q131" s="2"/>
      <x:c r="R131" s="2"/>
      <x:c r="S131" s="2"/>
    </x:row>
    <x:row r="132" ht="26" customHeight="1">
      <x:c r="A132" s="2"/>
      <x:c r="B132" s="2"/>
      <x:c r="C132" s="2" t="str">
        <x:v>126</x:v>
      </x:c>
      <x:c r="D132" s="2" t="str">
        <x:v>1.000 m²</x:v>
      </x:c>
      <x:c r="E132" s="10" t="n">
        <x:v>1000</x:v>
      </x:c>
      <x:c r="F132" s="29" t="n">
        <x:f>E132/Premissas!$F$12*(Resumo!$F$30+Resumo!$F$31)</x:f>
        <x:v>56674.397192028984</x:v>
      </x:c>
      <x:c r="G132" s="29" t="n">
        <x:f>E132/Premissas!$F$12*Resumo!$F$37</x:f>
        <x:v>125736.13744479891</x:v>
      </x:c>
      <x:c r="H132" s="29" t="n">
        <x:f>E132/Premissas!$F$12*Resumo!$F$40</x:f>
        <x:v>2977.7336559695887</x:v>
      </x:c>
      <x:c r="I132" s="10" t="n">
        <x:f>SUM(F132:H132)</x:f>
        <x:v>185388.26829279747</x:v>
      </x:c>
      <x:c r="J132" s="10" t="n">
        <x:f>I132/E132</x:f>
        <x:v>185.38826829279748</x:v>
      </x:c>
      <x:c r="K132" s="2"/>
      <x:c r="L132" s="2"/>
      <x:c r="M132" s="2"/>
      <x:c r="N132" s="2"/>
      <x:c r="O132" s="2"/>
      <x:c r="P132" s="2"/>
      <x:c r="Q132" s="2"/>
      <x:c r="R132" s="2"/>
      <x:c r="S132" s="2"/>
    </x:row>
    <x:row r="133" ht="26" customHeight="1">
      <x:c r="A133" s="2"/>
      <x:c r="B133" s="2"/>
      <x:c r="C133" s="2" t="str">
        <x:v>127</x:v>
      </x:c>
      <x:c r="D133" s="2" t="str">
        <x:v>1.000 m²</x:v>
      </x:c>
      <x:c r="E133" s="10" t="n">
        <x:v>1000</x:v>
      </x:c>
      <x:c r="F133" s="29" t="n">
        <x:f>E133/Premissas!$F$12*(Resumo!$F$30+Resumo!$F$31)</x:f>
        <x:v>56674.397192028984</x:v>
      </x:c>
      <x:c r="G133" s="29" t="n">
        <x:f>E133/Premissas!$F$12*Resumo!$F$37</x:f>
        <x:v>125736.13744479891</x:v>
      </x:c>
      <x:c r="H133" s="29" t="n">
        <x:f>E133/Premissas!$F$12*Resumo!$F$40</x:f>
        <x:v>2977.7336559695887</x:v>
      </x:c>
      <x:c r="I133" s="10" t="n">
        <x:f>SUM(F133:H133)</x:f>
        <x:v>185388.26829279747</x:v>
      </x:c>
      <x:c r="J133" s="10" t="n">
        <x:f>I133/E133</x:f>
        <x:v>185.38826829279748</x:v>
      </x:c>
      <x:c r="K133" s="2"/>
      <x:c r="L133" s="2"/>
      <x:c r="M133" s="2"/>
      <x:c r="N133" s="2"/>
      <x:c r="O133" s="2"/>
      <x:c r="P133" s="2"/>
      <x:c r="Q133" s="2"/>
      <x:c r="R133" s="2"/>
      <x:c r="S133" s="2"/>
    </x:row>
    <x:row r="134" ht="26" customHeight="1">
      <x:c r="A134" s="2"/>
      <x:c r="B134" s="2"/>
      <x:c r="C134" s="2" t="str">
        <x:v>128</x:v>
      </x:c>
      <x:c r="D134" s="2" t="str">
        <x:v>1.000 m²</x:v>
      </x:c>
      <x:c r="E134" s="10" t="n">
        <x:v>1000</x:v>
      </x:c>
      <x:c r="F134" s="29" t="n">
        <x:f>E134/Premissas!$F$12*(Resumo!$F$30+Resumo!$F$31)</x:f>
        <x:v>56674.397192028984</x:v>
      </x:c>
      <x:c r="G134" s="29" t="n">
        <x:f>E134/Premissas!$F$12*Resumo!$F$37</x:f>
        <x:v>125736.13744479891</x:v>
      </x:c>
      <x:c r="H134" s="29" t="n">
        <x:f>E134/Premissas!$F$12*Resumo!$F$40</x:f>
        <x:v>2977.7336559695887</x:v>
      </x:c>
      <x:c r="I134" s="10" t="n">
        <x:f>SUM(F134:H134)</x:f>
        <x:v>185388.26829279747</x:v>
      </x:c>
      <x:c r="J134" s="10" t="n">
        <x:f>I134/E134</x:f>
        <x:v>185.38826829279748</x:v>
      </x:c>
      <x:c r="K134" s="2"/>
      <x:c r="L134" s="2"/>
      <x:c r="M134" s="2"/>
      <x:c r="N134" s="2"/>
      <x:c r="O134" s="2"/>
      <x:c r="P134" s="2"/>
      <x:c r="Q134" s="2"/>
      <x:c r="R134" s="2"/>
      <x:c r="S134" s="2"/>
    </x:row>
    <x:row r="135" ht="26" customHeight="1">
      <x:c r="A135" s="2"/>
      <x:c r="B135" s="2"/>
      <x:c r="C135" s="2" t="str">
        <x:v>129</x:v>
      </x:c>
      <x:c r="D135" s="2" t="str">
        <x:v>1.000 m²</x:v>
      </x:c>
      <x:c r="E135" s="10" t="n">
        <x:v>1000</x:v>
      </x:c>
      <x:c r="F135" s="29" t="n">
        <x:f>E135/Premissas!$F$12*(Resumo!$F$30+Resumo!$F$31)</x:f>
        <x:v>56674.397192028984</x:v>
      </x:c>
      <x:c r="G135" s="29" t="n">
        <x:f>E135/Premissas!$F$12*Resumo!$F$37</x:f>
        <x:v>125736.13744479891</x:v>
      </x:c>
      <x:c r="H135" s="29" t="n">
        <x:f>E135/Premissas!$F$12*Resumo!$F$40</x:f>
        <x:v>2977.7336559695887</x:v>
      </x:c>
      <x:c r="I135" s="10" t="n">
        <x:f>SUM(F135:H135)</x:f>
        <x:v>185388.26829279747</x:v>
      </x:c>
      <x:c r="J135" s="10" t="n">
        <x:f>I135/E135</x:f>
        <x:v>185.38826829279748</x:v>
      </x:c>
      <x:c r="K135" s="2"/>
      <x:c r="L135" s="2"/>
      <x:c r="M135" s="2"/>
      <x:c r="N135" s="2"/>
      <x:c r="O135" s="2"/>
      <x:c r="P135" s="2"/>
      <x:c r="Q135" s="2"/>
      <x:c r="R135" s="2"/>
      <x:c r="S135" s="2"/>
    </x:row>
    <x:row r="136" ht="26" customHeight="1">
      <x:c r="A136" s="2"/>
      <x:c r="B136" s="2"/>
      <x:c r="C136" s="2" t="str">
        <x:v>130</x:v>
      </x:c>
      <x:c r="D136" s="2" t="str">
        <x:v>1.000 m²</x:v>
      </x:c>
      <x:c r="E136" s="10" t="n">
        <x:v>1000</x:v>
      </x:c>
      <x:c r="F136" s="29" t="n">
        <x:f>E136/Premissas!$F$12*(Resumo!$F$30+Resumo!$F$31)</x:f>
        <x:v>56674.397192028984</x:v>
      </x:c>
      <x:c r="G136" s="29" t="n">
        <x:f>E136/Premissas!$F$12*Resumo!$F$37</x:f>
        <x:v>125736.13744479891</x:v>
      </x:c>
      <x:c r="H136" s="29" t="n">
        <x:f>E136/Premissas!$F$12*Resumo!$F$40</x:f>
        <x:v>2977.7336559695887</x:v>
      </x:c>
      <x:c r="I136" s="10" t="n">
        <x:f>SUM(F136:H136)</x:f>
        <x:v>185388.26829279747</x:v>
      </x:c>
      <x:c r="J136" s="10" t="n">
        <x:f>I136/E136</x:f>
        <x:v>185.38826829279748</x:v>
      </x:c>
      <x:c r="K136" s="2"/>
      <x:c r="L136" s="2"/>
      <x:c r="M136" s="2"/>
      <x:c r="N136" s="2"/>
      <x:c r="O136" s="2"/>
      <x:c r="P136" s="2"/>
      <x:c r="Q136" s="2"/>
      <x:c r="R136" s="2"/>
      <x:c r="S136" s="2"/>
    </x:row>
    <x:row r="137" ht="26" customHeight="1">
      <x:c r="A137" s="2"/>
      <x:c r="B137" s="2"/>
      <x:c r="C137" s="2" t="str">
        <x:v>131</x:v>
      </x:c>
      <x:c r="D137" s="2" t="str">
        <x:v>1.000 m²</x:v>
      </x:c>
      <x:c r="E137" s="10" t="n">
        <x:v>1000</x:v>
      </x:c>
      <x:c r="F137" s="29" t="n">
        <x:f>E137/Premissas!$F$12*(Resumo!$F$30+Resumo!$F$31)</x:f>
        <x:v>56674.397192028984</x:v>
      </x:c>
      <x:c r="G137" s="29" t="n">
        <x:f>E137/Premissas!$F$12*Resumo!$F$37</x:f>
        <x:v>125736.13744479891</x:v>
      </x:c>
      <x:c r="H137" s="29" t="n">
        <x:f>E137/Premissas!$F$12*Resumo!$F$40</x:f>
        <x:v>2977.7336559695887</x:v>
      </x:c>
      <x:c r="I137" s="10" t="n">
        <x:f>SUM(F137:H137)</x:f>
        <x:v>185388.26829279747</x:v>
      </x:c>
      <x:c r="J137" s="10" t="n">
        <x:f>I137/E137</x:f>
        <x:v>185.38826829279748</x:v>
      </x:c>
      <x:c r="K137" s="2"/>
      <x:c r="L137" s="2"/>
      <x:c r="M137" s="2"/>
      <x:c r="N137" s="2"/>
      <x:c r="O137" s="2"/>
      <x:c r="P137" s="2"/>
      <x:c r="Q137" s="2"/>
      <x:c r="R137" s="2"/>
      <x:c r="S137" s="2"/>
    </x:row>
    <x:row r="138" ht="26" customHeight="1">
      <x:c r="A138" s="2"/>
      <x:c r="B138" s="2"/>
      <x:c r="C138" s="2" t="str">
        <x:v>132</x:v>
      </x:c>
      <x:c r="D138" s="2" t="str">
        <x:v>1.000 m²</x:v>
      </x:c>
      <x:c r="E138" s="10" t="n">
        <x:v>1000</x:v>
      </x:c>
      <x:c r="F138" s="29" t="n">
        <x:f>E138/Premissas!$F$12*(Resumo!$F$30+Resumo!$F$31)</x:f>
        <x:v>56674.397192028984</x:v>
      </x:c>
      <x:c r="G138" s="29" t="n">
        <x:f>E138/Premissas!$F$12*Resumo!$F$37</x:f>
        <x:v>125736.13744479891</x:v>
      </x:c>
      <x:c r="H138" s="29" t="n">
        <x:f>E138/Premissas!$F$12*Resumo!$F$40</x:f>
        <x:v>2977.7336559695887</x:v>
      </x:c>
      <x:c r="I138" s="10" t="n">
        <x:f>SUM(F138:H138)</x:f>
        <x:v>185388.26829279747</x:v>
      </x:c>
      <x:c r="J138" s="10" t="n">
        <x:f>I138/E138</x:f>
        <x:v>185.38826829279748</x:v>
      </x:c>
      <x:c r="K138" s="2"/>
      <x:c r="L138" s="2"/>
      <x:c r="M138" s="2"/>
      <x:c r="N138" s="2"/>
      <x:c r="O138" s="2"/>
      <x:c r="P138" s="2"/>
      <x:c r="Q138" s="2"/>
      <x:c r="R138" s="2"/>
      <x:c r="S138" s="2"/>
    </x:row>
    <x:row r="139" ht="26" customHeight="1">
      <x:c r="A139" s="2"/>
      <x:c r="B139" s="2"/>
      <x:c r="C139" s="2" t="str">
        <x:v>133</x:v>
      </x:c>
      <x:c r="D139" s="2" t="str">
        <x:v>1.000 m²</x:v>
      </x:c>
      <x:c r="E139" s="10" t="n">
        <x:v>1000</x:v>
      </x:c>
      <x:c r="F139" s="29" t="n">
        <x:f>E139/Premissas!$F$12*(Resumo!$F$30+Resumo!$F$31)</x:f>
        <x:v>56674.397192028984</x:v>
      </x:c>
      <x:c r="G139" s="29" t="n">
        <x:f>E139/Premissas!$F$12*Resumo!$F$37</x:f>
        <x:v>125736.13744479891</x:v>
      </x:c>
      <x:c r="H139" s="29" t="n">
        <x:f>E139/Premissas!$F$12*Resumo!$F$40</x:f>
        <x:v>2977.7336559695887</x:v>
      </x:c>
      <x:c r="I139" s="10" t="n">
        <x:f>SUM(F139:H139)</x:f>
        <x:v>185388.26829279747</x:v>
      </x:c>
      <x:c r="J139" s="10" t="n">
        <x:f>I139/E139</x:f>
        <x:v>185.38826829279748</x:v>
      </x:c>
      <x:c r="K139" s="2"/>
      <x:c r="L139" s="2"/>
      <x:c r="M139" s="2"/>
      <x:c r="N139" s="2"/>
      <x:c r="O139" s="2"/>
      <x:c r="P139" s="2"/>
      <x:c r="Q139" s="2"/>
      <x:c r="R139" s="2"/>
      <x:c r="S139" s="2"/>
    </x:row>
    <x:row r="140" ht="26" customHeight="1">
      <x:c r="A140" s="2"/>
      <x:c r="B140" s="2"/>
      <x:c r="C140" s="2" t="str">
        <x:v>134</x:v>
      </x:c>
      <x:c r="D140" s="2" t="str">
        <x:v>1.000 m²</x:v>
      </x:c>
      <x:c r="E140" s="10" t="n">
        <x:v>1000</x:v>
      </x:c>
      <x:c r="F140" s="29" t="n">
        <x:f>E140/Premissas!$F$12*(Resumo!$F$30+Resumo!$F$31)</x:f>
        <x:v>56674.397192028984</x:v>
      </x:c>
      <x:c r="G140" s="29" t="n">
        <x:f>E140/Premissas!$F$12*Resumo!$F$37</x:f>
        <x:v>125736.13744479891</x:v>
      </x:c>
      <x:c r="H140" s="29" t="n">
        <x:f>E140/Premissas!$F$12*Resumo!$F$40</x:f>
        <x:v>2977.7336559695887</x:v>
      </x:c>
      <x:c r="I140" s="10" t="n">
        <x:f>SUM(F140:H140)</x:f>
        <x:v>185388.26829279747</x:v>
      </x:c>
      <x:c r="J140" s="10" t="n">
        <x:f>I140/E140</x:f>
        <x:v>185.38826829279748</x:v>
      </x:c>
      <x:c r="K140" s="2"/>
      <x:c r="L140" s="2"/>
      <x:c r="M140" s="2"/>
      <x:c r="N140" s="2"/>
      <x:c r="O140" s="2"/>
      <x:c r="P140" s="2"/>
      <x:c r="Q140" s="2"/>
      <x:c r="R140" s="2"/>
      <x:c r="S140" s="2"/>
    </x:row>
    <x:row r="141" ht="26" customHeight="1">
      <x:c r="A141" s="2"/>
      <x:c r="B141" s="2"/>
      <x:c r="C141" s="2" t="str">
        <x:v>135</x:v>
      </x:c>
      <x:c r="D141" s="2" t="str">
        <x:v>1.000 m²</x:v>
      </x:c>
      <x:c r="E141" s="10" t="n">
        <x:v>1000</x:v>
      </x:c>
      <x:c r="F141" s="29" t="n">
        <x:f>E141/Premissas!$F$12*(Resumo!$F$30+Resumo!$F$31)</x:f>
        <x:v>56674.397192028984</x:v>
      </x:c>
      <x:c r="G141" s="29" t="n">
        <x:f>E141/Premissas!$F$12*Resumo!$F$37</x:f>
        <x:v>125736.13744479891</x:v>
      </x:c>
      <x:c r="H141" s="29" t="n">
        <x:f>E141/Premissas!$F$12*Resumo!$F$40</x:f>
        <x:v>2977.7336559695887</x:v>
      </x:c>
      <x:c r="I141" s="10" t="n">
        <x:f>SUM(F141:H141)</x:f>
        <x:v>185388.26829279747</x:v>
      </x:c>
      <x:c r="J141" s="10" t="n">
        <x:f>I141/E141</x:f>
        <x:v>185.38826829279748</x:v>
      </x:c>
      <x:c r="K141" s="2"/>
      <x:c r="L141" s="2"/>
      <x:c r="M141" s="2"/>
      <x:c r="N141" s="2"/>
      <x:c r="O141" s="2"/>
      <x:c r="P141" s="2"/>
      <x:c r="Q141" s="2"/>
      <x:c r="R141" s="2"/>
      <x:c r="S141" s="2"/>
    </x:row>
    <x:row r="142" ht="26" customHeight="1">
      <x:c r="A142" s="2"/>
      <x:c r="B142" s="2"/>
      <x:c r="C142" s="2" t="str">
        <x:v>136</x:v>
      </x:c>
      <x:c r="D142" s="2" t="str">
        <x:v>1.000 m²</x:v>
      </x:c>
      <x:c r="E142" s="10" t="n">
        <x:v>1000</x:v>
      </x:c>
      <x:c r="F142" s="29" t="n">
        <x:f>E142/Premissas!$F$12*(Resumo!$F$30+Resumo!$F$31)</x:f>
        <x:v>56674.397192028984</x:v>
      </x:c>
      <x:c r="G142" s="29" t="n">
        <x:f>E142/Premissas!$F$12*Resumo!$F$37</x:f>
        <x:v>125736.13744479891</x:v>
      </x:c>
      <x:c r="H142" s="29" t="n">
        <x:f>E142/Premissas!$F$12*Resumo!$F$40</x:f>
        <x:v>2977.7336559695887</x:v>
      </x:c>
      <x:c r="I142" s="10" t="n">
        <x:f>SUM(F142:H142)</x:f>
        <x:v>185388.26829279747</x:v>
      </x:c>
      <x:c r="J142" s="10" t="n">
        <x:f>I142/E142</x:f>
        <x:v>185.38826829279748</x:v>
      </x:c>
      <x:c r="K142" s="2"/>
      <x:c r="L142" s="2"/>
      <x:c r="M142" s="2"/>
      <x:c r="N142" s="2"/>
      <x:c r="O142" s="2"/>
      <x:c r="P142" s="2"/>
      <x:c r="Q142" s="2"/>
      <x:c r="R142" s="2"/>
      <x:c r="S142" s="2"/>
    </x:row>
    <x:row r="143" ht="26" customHeight="1">
      <x:c r="A143" s="2"/>
      <x:c r="B143" s="2"/>
      <x:c r="C143" s="2" t="str">
        <x:v>137</x:v>
      </x:c>
      <x:c r="D143" s="2" t="str">
        <x:v>1.000 m²</x:v>
      </x:c>
      <x:c r="E143" s="10" t="n">
        <x:v>1000</x:v>
      </x:c>
      <x:c r="F143" s="29" t="n">
        <x:f>E143/Premissas!$F$12*(Resumo!$F$30+Resumo!$F$31)</x:f>
        <x:v>56674.397192028984</x:v>
      </x:c>
      <x:c r="G143" s="29" t="n">
        <x:f>E143/Premissas!$F$12*Resumo!$F$37</x:f>
        <x:v>125736.13744479891</x:v>
      </x:c>
      <x:c r="H143" s="29" t="n">
        <x:f>E143/Premissas!$F$12*Resumo!$F$40</x:f>
        <x:v>2977.7336559695887</x:v>
      </x:c>
      <x:c r="I143" s="10" t="n">
        <x:f>SUM(F143:H143)</x:f>
        <x:v>185388.26829279747</x:v>
      </x:c>
      <x:c r="J143" s="10" t="n">
        <x:f>I143/E143</x:f>
        <x:v>185.38826829279748</x:v>
      </x:c>
      <x:c r="K143" s="2"/>
      <x:c r="L143" s="2"/>
      <x:c r="M143" s="2"/>
      <x:c r="N143" s="2"/>
      <x:c r="O143" s="2"/>
      <x:c r="P143" s="2"/>
      <x:c r="Q143" s="2"/>
      <x:c r="R143" s="2"/>
      <x:c r="S143" s="2"/>
    </x:row>
    <x:row r="144" ht="26" customHeight="1">
      <x:c r="A144" s="2"/>
      <x:c r="B144" s="2"/>
      <x:c r="C144" s="2" t="str">
        <x:v>138</x:v>
      </x:c>
      <x:c r="D144" s="2" t="str">
        <x:v>1.000 m²</x:v>
      </x:c>
      <x:c r="E144" s="10" t="n">
        <x:v>1000</x:v>
      </x:c>
      <x:c r="F144" s="29" t="n">
        <x:f>E144/Premissas!$F$12*(Resumo!$F$30+Resumo!$F$31)</x:f>
        <x:v>56674.397192028984</x:v>
      </x:c>
      <x:c r="G144" s="29" t="n">
        <x:f>E144/Premissas!$F$12*Resumo!$F$37</x:f>
        <x:v>125736.13744479891</x:v>
      </x:c>
      <x:c r="H144" s="29" t="n">
        <x:f>E144/Premissas!$F$12*Resumo!$F$40</x:f>
        <x:v>2977.7336559695887</x:v>
      </x:c>
      <x:c r="I144" s="10" t="n">
        <x:f>SUM(F144:H144)</x:f>
        <x:v>185388.26829279747</x:v>
      </x:c>
      <x:c r="J144" s="10" t="n">
        <x:f>I144/E144</x:f>
        <x:v>185.38826829279748</x:v>
      </x:c>
      <x:c r="K144" s="2"/>
      <x:c r="L144" s="2"/>
      <x:c r="M144" s="2"/>
      <x:c r="N144" s="2"/>
      <x:c r="O144" s="2"/>
      <x:c r="P144" s="2"/>
      <x:c r="Q144" s="2"/>
      <x:c r="R144" s="2"/>
      <x:c r="S144" s="2"/>
    </x:row>
    <x:row r="145" ht="26" customHeight="1">
      <x:c r="A145" s="2"/>
      <x:c r="B145" s="2"/>
      <x:c r="C145" s="2" t="str">
        <x:v>139</x:v>
      </x:c>
      <x:c r="D145" s="2" t="str">
        <x:v>1.000 m²</x:v>
      </x:c>
      <x:c r="E145" s="10" t="n">
        <x:v>1000</x:v>
      </x:c>
      <x:c r="F145" s="29" t="n">
        <x:f>E145/Premissas!$F$12*(Resumo!$F$30+Resumo!$F$31)</x:f>
        <x:v>56674.397192028984</x:v>
      </x:c>
      <x:c r="G145" s="29" t="n">
        <x:f>E145/Premissas!$F$12*Resumo!$F$37</x:f>
        <x:v>125736.13744479891</x:v>
      </x:c>
      <x:c r="H145" s="29" t="n">
        <x:f>E145/Premissas!$F$12*Resumo!$F$40</x:f>
        <x:v>2977.7336559695887</x:v>
      </x:c>
      <x:c r="I145" s="10" t="n">
        <x:f>SUM(F145:H145)</x:f>
        <x:v>185388.26829279747</x:v>
      </x:c>
      <x:c r="J145" s="10" t="n">
        <x:f>I145/E145</x:f>
        <x:v>185.38826829279748</x:v>
      </x:c>
      <x:c r="K145" s="2"/>
      <x:c r="L145" s="2"/>
      <x:c r="M145" s="2"/>
      <x:c r="N145" s="2"/>
      <x:c r="O145" s="2"/>
      <x:c r="P145" s="2"/>
      <x:c r="Q145" s="2"/>
      <x:c r="R145" s="2"/>
      <x:c r="S145" s="2"/>
    </x:row>
    <x:row r="146" ht="26" customHeight="1">
      <x:c r="A146" s="2"/>
      <x:c r="B146" s="2"/>
      <x:c r="C146" s="2" t="str">
        <x:v>140</x:v>
      </x:c>
      <x:c r="D146" s="2" t="str">
        <x:v>1.000 m²</x:v>
      </x:c>
      <x:c r="E146" s="10" t="n">
        <x:v>1000</x:v>
      </x:c>
      <x:c r="F146" s="29" t="n">
        <x:f>E146/Premissas!$F$12*(Resumo!$F$30+Resumo!$F$31)</x:f>
        <x:v>56674.397192028984</x:v>
      </x:c>
      <x:c r="G146" s="29" t="n">
        <x:f>E146/Premissas!$F$12*Resumo!$F$37</x:f>
        <x:v>125736.13744479891</x:v>
      </x:c>
      <x:c r="H146" s="29" t="n">
        <x:f>E146/Premissas!$F$12*Resumo!$F$40</x:f>
        <x:v>2977.7336559695887</x:v>
      </x:c>
      <x:c r="I146" s="10" t="n">
        <x:f>SUM(F146:H146)</x:f>
        <x:v>185388.26829279747</x:v>
      </x:c>
      <x:c r="J146" s="10" t="n">
        <x:f>I146/E146</x:f>
        <x:v>185.38826829279748</x:v>
      </x:c>
      <x:c r="K146" s="2"/>
      <x:c r="L146" s="2"/>
      <x:c r="M146" s="2"/>
      <x:c r="N146" s="2"/>
      <x:c r="O146" s="2"/>
      <x:c r="P146" s="2"/>
      <x:c r="Q146" s="2"/>
      <x:c r="R146" s="2"/>
      <x:c r="S146" s="2"/>
    </x:row>
    <x:row r="147" ht="26" customHeight="1">
      <x:c r="A147" s="2"/>
      <x:c r="B147" s="2"/>
      <x:c r="C147" s="2" t="str">
        <x:v>141</x:v>
      </x:c>
      <x:c r="D147" s="2" t="str">
        <x:v>1.000 m²</x:v>
      </x:c>
      <x:c r="E147" s="10" t="n">
        <x:v>1000</x:v>
      </x:c>
      <x:c r="F147" s="29" t="n">
        <x:f>E147/Premissas!$F$12*(Resumo!$F$30+Resumo!$F$31)</x:f>
        <x:v>56674.397192028984</x:v>
      </x:c>
      <x:c r="G147" s="29" t="n">
        <x:f>E147/Premissas!$F$12*Resumo!$F$37</x:f>
        <x:v>125736.13744479891</x:v>
      </x:c>
      <x:c r="H147" s="29" t="n">
        <x:f>E147/Premissas!$F$12*Resumo!$F$40</x:f>
        <x:v>2977.7336559695887</x:v>
      </x:c>
      <x:c r="I147" s="10" t="n">
        <x:f>SUM(F147:H147)</x:f>
        <x:v>185388.26829279747</x:v>
      </x:c>
      <x:c r="J147" s="10" t="n">
        <x:f>I147/E147</x:f>
        <x:v>185.38826829279748</x:v>
      </x:c>
      <x:c r="K147" s="2"/>
      <x:c r="L147" s="2"/>
      <x:c r="M147" s="2"/>
      <x:c r="N147" s="2"/>
      <x:c r="O147" s="2"/>
      <x:c r="P147" s="2"/>
      <x:c r="Q147" s="2"/>
      <x:c r="R147" s="2"/>
      <x:c r="S147" s="2"/>
    </x:row>
    <x:row r="148" ht="26" customHeight="1">
      <x:c r="A148" s="2"/>
      <x:c r="B148" s="2"/>
      <x:c r="C148" s="2" t="str">
        <x:v>142</x:v>
      </x:c>
      <x:c r="D148" s="2" t="str">
        <x:v>1.000 m²</x:v>
      </x:c>
      <x:c r="E148" s="10" t="n">
        <x:v>1000</x:v>
      </x:c>
      <x:c r="F148" s="29" t="n">
        <x:f>E148/Premissas!$F$12*(Resumo!$F$30+Resumo!$F$31)</x:f>
        <x:v>56674.397192028984</x:v>
      </x:c>
      <x:c r="G148" s="29" t="n">
        <x:f>E148/Premissas!$F$12*Resumo!$F$37</x:f>
        <x:v>125736.13744479891</x:v>
      </x:c>
      <x:c r="H148" s="29" t="n">
        <x:f>E148/Premissas!$F$12*Resumo!$F$40</x:f>
        <x:v>2977.7336559695887</x:v>
      </x:c>
      <x:c r="I148" s="10" t="n">
        <x:f>SUM(F148:H148)</x:f>
        <x:v>185388.26829279747</x:v>
      </x:c>
      <x:c r="J148" s="10" t="n">
        <x:f>I148/E148</x:f>
        <x:v>185.38826829279748</x:v>
      </x:c>
      <x:c r="K148" s="2"/>
      <x:c r="L148" s="2"/>
      <x:c r="M148" s="2"/>
      <x:c r="N148" s="2"/>
      <x:c r="O148" s="2"/>
      <x:c r="P148" s="2"/>
      <x:c r="Q148" s="2"/>
      <x:c r="R148" s="2"/>
      <x:c r="S148" s="2"/>
    </x:row>
    <x:row r="149" ht="26" customHeight="1">
      <x:c r="A149" s="2"/>
      <x:c r="B149" s="2"/>
      <x:c r="C149" s="2" t="str">
        <x:v>143</x:v>
      </x:c>
      <x:c r="D149" s="2" t="str">
        <x:v>1.000 m²</x:v>
      </x:c>
      <x:c r="E149" s="10" t="n">
        <x:v>1000</x:v>
      </x:c>
      <x:c r="F149" s="29" t="n">
        <x:f>E149/Premissas!$F$12*(Resumo!$F$30+Resumo!$F$31)</x:f>
        <x:v>56674.397192028984</x:v>
      </x:c>
      <x:c r="G149" s="29" t="n">
        <x:f>E149/Premissas!$F$12*Resumo!$F$37</x:f>
        <x:v>125736.13744479891</x:v>
      </x:c>
      <x:c r="H149" s="29" t="n">
        <x:f>E149/Premissas!$F$12*Resumo!$F$40</x:f>
        <x:v>2977.7336559695887</x:v>
      </x:c>
      <x:c r="I149" s="10" t="n">
        <x:f>SUM(F149:H149)</x:f>
        <x:v>185388.26829279747</x:v>
      </x:c>
      <x:c r="J149" s="10" t="n">
        <x:f>I149/E149</x:f>
        <x:v>185.38826829279748</x:v>
      </x:c>
      <x:c r="K149" s="2"/>
      <x:c r="L149" s="2"/>
      <x:c r="M149" s="2"/>
      <x:c r="N149" s="2"/>
      <x:c r="O149" s="2"/>
      <x:c r="P149" s="2"/>
      <x:c r="Q149" s="2"/>
      <x:c r="R149" s="2"/>
      <x:c r="S149" s="2"/>
    </x:row>
    <x:row r="150" ht="26" customHeight="1">
      <x:c r="A150" s="2"/>
      <x:c r="B150" s="2"/>
      <x:c r="C150" s="2" t="str">
        <x:v>144</x:v>
      </x:c>
      <x:c r="D150" s="2" t="str">
        <x:v>1.000 m²</x:v>
      </x:c>
      <x:c r="E150" s="10" t="n">
        <x:v>1000</x:v>
      </x:c>
      <x:c r="F150" s="29" t="n">
        <x:f>E150/Premissas!$F$12*(Resumo!$F$30+Resumo!$F$31)</x:f>
        <x:v>56674.397192028984</x:v>
      </x:c>
      <x:c r="G150" s="29" t="n">
        <x:f>E150/Premissas!$F$12*Resumo!$F$37</x:f>
        <x:v>125736.13744479891</x:v>
      </x:c>
      <x:c r="H150" s="29" t="n">
        <x:f>E150/Premissas!$F$12*Resumo!$F$40</x:f>
        <x:v>2977.7336559695887</x:v>
      </x:c>
      <x:c r="I150" s="10" t="n">
        <x:f>SUM(F150:H150)</x:f>
        <x:v>185388.26829279747</x:v>
      </x:c>
      <x:c r="J150" s="10" t="n">
        <x:f>I150/E150</x:f>
        <x:v>185.38826829279748</x:v>
      </x:c>
      <x:c r="K150" s="2"/>
      <x:c r="L150" s="2"/>
      <x:c r="M150" s="2"/>
      <x:c r="N150" s="2"/>
      <x:c r="O150" s="2"/>
      <x:c r="P150" s="2"/>
      <x:c r="Q150" s="2"/>
      <x:c r="R150" s="2"/>
      <x:c r="S150" s="2"/>
    </x:row>
    <x:row r="151" ht="26" customHeight="1">
      <x:c r="A151" s="2"/>
      <x:c r="B151" s="2"/>
      <x:c r="C151" s="2" t="str">
        <x:v>145</x:v>
      </x:c>
      <x:c r="D151" s="2" t="str">
        <x:v>1.000 m²</x:v>
      </x:c>
      <x:c r="E151" s="10" t="n">
        <x:v>1000</x:v>
      </x:c>
      <x:c r="F151" s="29" t="n">
        <x:f>E151/Premissas!$F$12*(Resumo!$F$30+Resumo!$F$31)</x:f>
        <x:v>56674.397192028984</x:v>
      </x:c>
      <x:c r="G151" s="29" t="n">
        <x:f>E151/Premissas!$F$12*Resumo!$F$37</x:f>
        <x:v>125736.13744479891</x:v>
      </x:c>
      <x:c r="H151" s="29" t="n">
        <x:f>E151/Premissas!$F$12*Resumo!$F$40</x:f>
        <x:v>2977.7336559695887</x:v>
      </x:c>
      <x:c r="I151" s="10" t="n">
        <x:f>SUM(F151:H151)</x:f>
        <x:v>185388.26829279747</x:v>
      </x:c>
      <x:c r="J151" s="10" t="n">
        <x:f>I151/E151</x:f>
        <x:v>185.38826829279748</x:v>
      </x:c>
      <x:c r="K151" s="2"/>
      <x:c r="L151" s="2"/>
      <x:c r="M151" s="2"/>
      <x:c r="N151" s="2"/>
      <x:c r="O151" s="2"/>
      <x:c r="P151" s="2"/>
      <x:c r="Q151" s="2"/>
      <x:c r="R151" s="2"/>
      <x:c r="S151" s="2"/>
    </x:row>
    <x:row r="152" ht="26" customHeight="1">
      <x:c r="A152" s="2"/>
      <x:c r="B152" s="2"/>
      <x:c r="C152" s="2" t="str">
        <x:v>146</x:v>
      </x:c>
      <x:c r="D152" s="2" t="str">
        <x:v>1.000 m²</x:v>
      </x:c>
      <x:c r="E152" s="10" t="n">
        <x:v>1000</x:v>
      </x:c>
      <x:c r="F152" s="29" t="n">
        <x:f>E152/Premissas!$F$12*(Resumo!$F$30+Resumo!$F$31)</x:f>
        <x:v>56674.397192028984</x:v>
      </x:c>
      <x:c r="G152" s="29" t="n">
        <x:f>E152/Premissas!$F$12*Resumo!$F$37</x:f>
        <x:v>125736.13744479891</x:v>
      </x:c>
      <x:c r="H152" s="29" t="n">
        <x:f>E152/Premissas!$F$12*Resumo!$F$40</x:f>
        <x:v>2977.7336559695887</x:v>
      </x:c>
      <x:c r="I152" s="10" t="n">
        <x:f>SUM(F152:H152)</x:f>
        <x:v>185388.26829279747</x:v>
      </x:c>
      <x:c r="J152" s="10" t="n">
        <x:f>I152/E152</x:f>
        <x:v>185.38826829279748</x:v>
      </x:c>
      <x:c r="K152" s="2"/>
      <x:c r="L152" s="2"/>
      <x:c r="M152" s="2"/>
      <x:c r="N152" s="2"/>
      <x:c r="O152" s="2"/>
      <x:c r="P152" s="2"/>
      <x:c r="Q152" s="2"/>
      <x:c r="R152" s="2"/>
      <x:c r="S152" s="2"/>
    </x:row>
    <x:row r="153" ht="26" customHeight="1">
      <x:c r="A153" s="2"/>
      <x:c r="B153" s="2"/>
      <x:c r="C153" s="2" t="str">
        <x:v>147</x:v>
      </x:c>
      <x:c r="D153" s="2" t="str">
        <x:v>1.000 m²</x:v>
      </x:c>
      <x:c r="E153" s="10" t="n">
        <x:v>1000</x:v>
      </x:c>
      <x:c r="F153" s="29" t="n">
        <x:f>E153/Premissas!$F$12*(Resumo!$F$30+Resumo!$F$31)</x:f>
        <x:v>56674.397192028984</x:v>
      </x:c>
      <x:c r="G153" s="29" t="n">
        <x:f>E153/Premissas!$F$12*Resumo!$F$37</x:f>
        <x:v>125736.13744479891</x:v>
      </x:c>
      <x:c r="H153" s="29" t="n">
        <x:f>E153/Premissas!$F$12*Resumo!$F$40</x:f>
        <x:v>2977.7336559695887</x:v>
      </x:c>
      <x:c r="I153" s="10" t="n">
        <x:f>SUM(F153:H153)</x:f>
        <x:v>185388.26829279747</x:v>
      </x:c>
      <x:c r="J153" s="10" t="n">
        <x:f>I153/E153</x:f>
        <x:v>185.38826829279748</x:v>
      </x:c>
      <x:c r="K153" s="2"/>
      <x:c r="L153" s="2"/>
      <x:c r="M153" s="2"/>
      <x:c r="N153" s="2"/>
      <x:c r="O153" s="2"/>
      <x:c r="P153" s="2"/>
      <x:c r="Q153" s="2"/>
      <x:c r="R153" s="2"/>
      <x:c r="S153" s="2"/>
    </x:row>
    <x:row r="154" ht="26" customHeight="1">
      <x:c r="A154" s="2"/>
      <x:c r="B154" s="2"/>
      <x:c r="C154" s="2" t="str">
        <x:v>148</x:v>
      </x:c>
      <x:c r="D154" s="2" t="str">
        <x:v>1.000 m²</x:v>
      </x:c>
      <x:c r="E154" s="10" t="n">
        <x:v>1000</x:v>
      </x:c>
      <x:c r="F154" s="29" t="n">
        <x:f>E154/Premissas!$F$12*(Resumo!$F$30+Resumo!$F$31)</x:f>
        <x:v>56674.397192028984</x:v>
      </x:c>
      <x:c r="G154" s="29" t="n">
        <x:f>E154/Premissas!$F$12*Resumo!$F$37</x:f>
        <x:v>125736.13744479891</x:v>
      </x:c>
      <x:c r="H154" s="29" t="n">
        <x:f>E154/Premissas!$F$12*Resumo!$F$40</x:f>
        <x:v>2977.7336559695887</x:v>
      </x:c>
      <x:c r="I154" s="10" t="n">
        <x:f>SUM(F154:H154)</x:f>
        <x:v>185388.26829279747</x:v>
      </x:c>
      <x:c r="J154" s="10" t="n">
        <x:f>I154/E154</x:f>
        <x:v>185.38826829279748</x:v>
      </x:c>
      <x:c r="K154" s="2"/>
      <x:c r="L154" s="2"/>
      <x:c r="M154" s="2"/>
      <x:c r="N154" s="2"/>
      <x:c r="O154" s="2"/>
      <x:c r="P154" s="2"/>
      <x:c r="Q154" s="2"/>
      <x:c r="R154" s="2"/>
      <x:c r="S154" s="2"/>
    </x:row>
    <x:row r="155" ht="26" customHeight="1">
      <x:c r="A155" s="2"/>
      <x:c r="B155" s="2"/>
      <x:c r="C155" s="2" t="str">
        <x:v>149</x:v>
      </x:c>
      <x:c r="D155" s="2" t="str">
        <x:v>1.000 m²</x:v>
      </x:c>
      <x:c r="E155" s="10" t="n">
        <x:v>1000</x:v>
      </x:c>
      <x:c r="F155" s="29" t="n">
        <x:f>E155/Premissas!$F$12*(Resumo!$F$30+Resumo!$F$31)</x:f>
        <x:v>56674.397192028984</x:v>
      </x:c>
      <x:c r="G155" s="29" t="n">
        <x:f>E155/Premissas!$F$12*Resumo!$F$37</x:f>
        <x:v>125736.13744479891</x:v>
      </x:c>
      <x:c r="H155" s="29" t="n">
        <x:f>E155/Premissas!$F$12*Resumo!$F$40</x:f>
        <x:v>2977.7336559695887</x:v>
      </x:c>
      <x:c r="I155" s="10" t="n">
        <x:f>SUM(F155:H155)</x:f>
        <x:v>185388.26829279747</x:v>
      </x:c>
      <x:c r="J155" s="10" t="n">
        <x:f>I155/E155</x:f>
        <x:v>185.38826829279748</x:v>
      </x:c>
      <x:c r="K155" s="2"/>
      <x:c r="L155" s="2"/>
      <x:c r="M155" s="2"/>
      <x:c r="N155" s="2"/>
      <x:c r="O155" s="2"/>
      <x:c r="P155" s="2"/>
      <x:c r="Q155" s="2"/>
      <x:c r="R155" s="2"/>
      <x:c r="S155" s="2"/>
    </x:row>
    <x:row r="156" ht="26" customHeight="1">
      <x:c r="A156" s="2"/>
      <x:c r="B156" s="2"/>
      <x:c r="C156" s="2" t="str">
        <x:v>150</x:v>
      </x:c>
      <x:c r="D156" s="2" t="str">
        <x:v>1.000 m²</x:v>
      </x:c>
      <x:c r="E156" s="10" t="n">
        <x:v>1000</x:v>
      </x:c>
      <x:c r="F156" s="29" t="n">
        <x:f>E156/Premissas!$F$12*(Resumo!$F$30+Resumo!$F$31)</x:f>
        <x:v>56674.397192028984</x:v>
      </x:c>
      <x:c r="G156" s="29" t="n">
        <x:f>E156/Premissas!$F$12*Resumo!$F$37</x:f>
        <x:v>125736.13744479891</x:v>
      </x:c>
      <x:c r="H156" s="29" t="n">
        <x:f>E156/Premissas!$F$12*Resumo!$F$40</x:f>
        <x:v>2977.7336559695887</x:v>
      </x:c>
      <x:c r="I156" s="10" t="n">
        <x:f>SUM(F156:H156)</x:f>
        <x:v>185388.26829279747</x:v>
      </x:c>
      <x:c r="J156" s="10" t="n">
        <x:f>I156/E156</x:f>
        <x:v>185.38826829279748</x:v>
      </x:c>
      <x:c r="K156" s="2"/>
      <x:c r="L156" s="2"/>
      <x:c r="M156" s="2"/>
      <x:c r="N156" s="2"/>
      <x:c r="O156" s="2"/>
      <x:c r="P156" s="2"/>
      <x:c r="Q156" s="2"/>
      <x:c r="R156" s="2"/>
      <x:c r="S156" s="2"/>
    </x:row>
    <x:row r="157" ht="26" customHeight="1">
      <x:c r="A157" s="2"/>
      <x:c r="B157" s="2"/>
      <x:c r="C157" s="2" t="str">
        <x:v>151</x:v>
      </x:c>
      <x:c r="D157" s="2" t="str">
        <x:v>1.000 m²</x:v>
      </x:c>
      <x:c r="E157" s="10" t="n">
        <x:v>1000</x:v>
      </x:c>
      <x:c r="F157" s="29" t="n">
        <x:f>E157/Premissas!$F$12*(Resumo!$F$30+Resumo!$F$31)</x:f>
        <x:v>56674.397192028984</x:v>
      </x:c>
      <x:c r="G157" s="29" t="n">
        <x:f>E157/Premissas!$F$12*Resumo!$F$37</x:f>
        <x:v>125736.13744479891</x:v>
      </x:c>
      <x:c r="H157" s="29" t="n">
        <x:f>E157/Premissas!$F$12*Resumo!$F$40</x:f>
        <x:v>2977.7336559695887</x:v>
      </x:c>
      <x:c r="I157" s="10" t="n">
        <x:f>SUM(F157:H157)</x:f>
        <x:v>185388.26829279747</x:v>
      </x:c>
      <x:c r="J157" s="10" t="n">
        <x:f>I157/E157</x:f>
        <x:v>185.38826829279748</x:v>
      </x:c>
      <x:c r="K157" s="2"/>
      <x:c r="L157" s="2"/>
      <x:c r="M157" s="2"/>
      <x:c r="N157" s="2"/>
      <x:c r="O157" s="2"/>
      <x:c r="P157" s="2"/>
      <x:c r="Q157" s="2"/>
      <x:c r="R157" s="2"/>
      <x:c r="S157" s="2"/>
    </x:row>
    <x:row r="158" ht="26" customHeight="1">
      <x:c r="A158" s="2"/>
      <x:c r="B158" s="2"/>
      <x:c r="C158" s="2" t="str">
        <x:v>152</x:v>
      </x:c>
      <x:c r="D158" s="2" t="str">
        <x:v>1.000 m²</x:v>
      </x:c>
      <x:c r="E158" s="10" t="n">
        <x:v>1000</x:v>
      </x:c>
      <x:c r="F158" s="29" t="n">
        <x:f>E158/Premissas!$F$12*(Resumo!$F$30+Resumo!$F$31)</x:f>
        <x:v>56674.397192028984</x:v>
      </x:c>
      <x:c r="G158" s="29" t="n">
        <x:f>E158/Premissas!$F$12*Resumo!$F$37</x:f>
        <x:v>125736.13744479891</x:v>
      </x:c>
      <x:c r="H158" s="29" t="n">
        <x:f>E158/Premissas!$F$12*Resumo!$F$40</x:f>
        <x:v>2977.7336559695887</x:v>
      </x:c>
      <x:c r="I158" s="10" t="n">
        <x:f>SUM(F158:H158)</x:f>
        <x:v>185388.26829279747</x:v>
      </x:c>
      <x:c r="J158" s="10" t="n">
        <x:f>I158/E158</x:f>
        <x:v>185.38826829279748</x:v>
      </x:c>
      <x:c r="K158" s="2"/>
      <x:c r="L158" s="2"/>
      <x:c r="M158" s="2"/>
      <x:c r="N158" s="2"/>
      <x:c r="O158" s="2"/>
      <x:c r="P158" s="2"/>
      <x:c r="Q158" s="2"/>
      <x:c r="R158" s="2"/>
      <x:c r="S158" s="2"/>
    </x:row>
    <x:row r="159" ht="26" customHeight="1">
      <x:c r="A159" s="2"/>
      <x:c r="B159" s="2"/>
      <x:c r="C159" s="2" t="str">
        <x:v>153</x:v>
      </x:c>
      <x:c r="D159" s="2" t="str">
        <x:v>1.000 m²</x:v>
      </x:c>
      <x:c r="E159" s="10" t="n">
        <x:v>1000</x:v>
      </x:c>
      <x:c r="F159" s="29" t="n">
        <x:f>E159/Premissas!$F$12*(Resumo!$F$30+Resumo!$F$31)</x:f>
        <x:v>56674.397192028984</x:v>
      </x:c>
      <x:c r="G159" s="29" t="n">
        <x:f>E159/Premissas!$F$12*Resumo!$F$37</x:f>
        <x:v>125736.13744479891</x:v>
      </x:c>
      <x:c r="H159" s="29" t="n">
        <x:f>E159/Premissas!$F$12*Resumo!$F$40</x:f>
        <x:v>2977.7336559695887</x:v>
      </x:c>
      <x:c r="I159" s="10" t="n">
        <x:f>SUM(F159:H159)</x:f>
        <x:v>185388.26829279747</x:v>
      </x:c>
      <x:c r="J159" s="10" t="n">
        <x:f>I159/E159</x:f>
        <x:v>185.38826829279748</x:v>
      </x:c>
      <x:c r="K159" s="2"/>
      <x:c r="L159" s="2"/>
      <x:c r="M159" s="2"/>
      <x:c r="N159" s="2"/>
      <x:c r="O159" s="2"/>
      <x:c r="P159" s="2"/>
      <x:c r="Q159" s="2"/>
      <x:c r="R159" s="2"/>
      <x:c r="S159" s="2"/>
    </x:row>
    <x:row r="160" ht="26" customHeight="1">
      <x:c r="A160" s="2"/>
      <x:c r="B160" s="2"/>
      <x:c r="C160" s="2" t="str">
        <x:v>154</x:v>
      </x:c>
      <x:c r="D160" s="2" t="str">
        <x:v>1.000 m²</x:v>
      </x:c>
      <x:c r="E160" s="10" t="n">
        <x:v>1000</x:v>
      </x:c>
      <x:c r="F160" s="29" t="n">
        <x:f>E160/Premissas!$F$12*(Resumo!$F$30+Resumo!$F$31)</x:f>
        <x:v>56674.397192028984</x:v>
      </x:c>
      <x:c r="G160" s="29" t="n">
        <x:f>E160/Premissas!$F$12*Resumo!$F$37</x:f>
        <x:v>125736.13744479891</x:v>
      </x:c>
      <x:c r="H160" s="29" t="n">
        <x:f>E160/Premissas!$F$12*Resumo!$F$40</x:f>
        <x:v>2977.7336559695887</x:v>
      </x:c>
      <x:c r="I160" s="10" t="n">
        <x:f>SUM(F160:H160)</x:f>
        <x:v>185388.26829279747</x:v>
      </x:c>
      <x:c r="J160" s="10" t="n">
        <x:f>I160/E160</x:f>
        <x:v>185.38826829279748</x:v>
      </x:c>
      <x:c r="K160" s="2"/>
      <x:c r="L160" s="2"/>
      <x:c r="M160" s="2"/>
      <x:c r="N160" s="2"/>
      <x:c r="O160" s="2"/>
      <x:c r="P160" s="2"/>
      <x:c r="Q160" s="2"/>
      <x:c r="R160" s="2"/>
      <x:c r="S160" s="2"/>
    </x:row>
    <x:row r="161" ht="26" customHeight="1">
      <x:c r="A161" s="2"/>
      <x:c r="B161" s="2"/>
      <x:c r="C161" s="2" t="str">
        <x:v>155</x:v>
      </x:c>
      <x:c r="D161" s="2" t="str">
        <x:v>1.000 m²</x:v>
      </x:c>
      <x:c r="E161" s="10" t="n">
        <x:v>1000</x:v>
      </x:c>
      <x:c r="F161" s="29" t="n">
        <x:f>E161/Premissas!$F$12*(Resumo!$F$30+Resumo!$F$31)</x:f>
        <x:v>56674.397192028984</x:v>
      </x:c>
      <x:c r="G161" s="29" t="n">
        <x:f>E161/Premissas!$F$12*Resumo!$F$37</x:f>
        <x:v>125736.13744479891</x:v>
      </x:c>
      <x:c r="H161" s="29" t="n">
        <x:f>E161/Premissas!$F$12*Resumo!$F$40</x:f>
        <x:v>2977.7336559695887</x:v>
      </x:c>
      <x:c r="I161" s="10" t="n">
        <x:f>SUM(F161:H161)</x:f>
        <x:v>185388.26829279747</x:v>
      </x:c>
      <x:c r="J161" s="10" t="n">
        <x:f>I161/E161</x:f>
        <x:v>185.38826829279748</x:v>
      </x:c>
      <x:c r="K161" s="2"/>
      <x:c r="L161" s="2"/>
      <x:c r="M161" s="2"/>
      <x:c r="N161" s="2"/>
      <x:c r="O161" s="2"/>
      <x:c r="P161" s="2"/>
      <x:c r="Q161" s="2"/>
      <x:c r="R161" s="2"/>
      <x:c r="S161" s="2"/>
    </x:row>
    <x:row r="162" ht="26" customHeight="1">
      <x:c r="A162" s="2"/>
      <x:c r="B162" s="2"/>
      <x:c r="C162" s="2" t="str">
        <x:v>156</x:v>
      </x:c>
      <x:c r="D162" s="2" t="str">
        <x:v>1.000 m²</x:v>
      </x:c>
      <x:c r="E162" s="10" t="n">
        <x:v>1000</x:v>
      </x:c>
      <x:c r="F162" s="29" t="n">
        <x:f>E162/Premissas!$F$12*(Resumo!$F$30+Resumo!$F$31)</x:f>
        <x:v>56674.397192028984</x:v>
      </x:c>
      <x:c r="G162" s="29" t="n">
        <x:f>E162/Premissas!$F$12*Resumo!$F$37</x:f>
        <x:v>125736.13744479891</x:v>
      </x:c>
      <x:c r="H162" s="29" t="n">
        <x:f>E162/Premissas!$F$12*Resumo!$F$40</x:f>
        <x:v>2977.7336559695887</x:v>
      </x:c>
      <x:c r="I162" s="10" t="n">
        <x:f>SUM(F162:H162)</x:f>
        <x:v>185388.26829279747</x:v>
      </x:c>
      <x:c r="J162" s="10" t="n">
        <x:f>I162/E162</x:f>
        <x:v>185.38826829279748</x:v>
      </x:c>
      <x:c r="K162" s="2"/>
      <x:c r="L162" s="2"/>
      <x:c r="M162" s="2"/>
      <x:c r="N162" s="2"/>
      <x:c r="O162" s="2"/>
      <x:c r="P162" s="2"/>
      <x:c r="Q162" s="2"/>
      <x:c r="R162" s="2"/>
      <x:c r="S162" s="2"/>
    </x:row>
    <x:row r="163" ht="26" customHeight="1">
      <x:c r="A163" s="2"/>
      <x:c r="B163" s="2"/>
      <x:c r="C163" s="2" t="str">
        <x:v>157</x:v>
      </x:c>
      <x:c r="D163" s="2" t="str">
        <x:v>1.000 m²</x:v>
      </x:c>
      <x:c r="E163" s="10" t="n">
        <x:v>1000</x:v>
      </x:c>
      <x:c r="F163" s="29" t="n">
        <x:f>E163/Premissas!$F$12*(Resumo!$F$30+Resumo!$F$31)</x:f>
        <x:v>56674.397192028984</x:v>
      </x:c>
      <x:c r="G163" s="29" t="n">
        <x:f>E163/Premissas!$F$12*Resumo!$F$37</x:f>
        <x:v>125736.13744479891</x:v>
      </x:c>
      <x:c r="H163" s="29" t="n">
        <x:f>E163/Premissas!$F$12*Resumo!$F$40</x:f>
        <x:v>2977.7336559695887</x:v>
      </x:c>
      <x:c r="I163" s="10" t="n">
        <x:f>SUM(F163:H163)</x:f>
        <x:v>185388.26829279747</x:v>
      </x:c>
      <x:c r="J163" s="10" t="n">
        <x:f>I163/E163</x:f>
        <x:v>185.38826829279748</x:v>
      </x:c>
      <x:c r="K163" s="2"/>
      <x:c r="L163" s="2"/>
      <x:c r="M163" s="2"/>
      <x:c r="N163" s="2"/>
      <x:c r="O163" s="2"/>
      <x:c r="P163" s="2"/>
      <x:c r="Q163" s="2"/>
      <x:c r="R163" s="2"/>
      <x:c r="S163" s="2"/>
    </x:row>
    <x:row r="164" ht="26" customHeight="1">
      <x:c r="A164" s="2"/>
      <x:c r="B164" s="2"/>
      <x:c r="C164" s="2" t="str">
        <x:v>158</x:v>
      </x:c>
      <x:c r="D164" s="2" t="str">
        <x:v>1.000 m²</x:v>
      </x:c>
      <x:c r="E164" s="10" t="n">
        <x:v>1000</x:v>
      </x:c>
      <x:c r="F164" s="29" t="n">
        <x:f>E164/Premissas!$F$12*(Resumo!$F$30+Resumo!$F$31)</x:f>
        <x:v>56674.397192028984</x:v>
      </x:c>
      <x:c r="G164" s="29" t="n">
        <x:f>E164/Premissas!$F$12*Resumo!$F$37</x:f>
        <x:v>125736.13744479891</x:v>
      </x:c>
      <x:c r="H164" s="29" t="n">
        <x:f>E164/Premissas!$F$12*Resumo!$F$40</x:f>
        <x:v>2977.7336559695887</x:v>
      </x:c>
      <x:c r="I164" s="10" t="n">
        <x:f>SUM(F164:H164)</x:f>
        <x:v>185388.26829279747</x:v>
      </x:c>
      <x:c r="J164" s="10" t="n">
        <x:f>I164/E164</x:f>
        <x:v>185.38826829279748</x:v>
      </x:c>
      <x:c r="K164" s="2"/>
      <x:c r="L164" s="2"/>
      <x:c r="M164" s="2"/>
      <x:c r="N164" s="2"/>
      <x:c r="O164" s="2"/>
      <x:c r="P164" s="2"/>
      <x:c r="Q164" s="2"/>
      <x:c r="R164" s="2"/>
      <x:c r="S164" s="2"/>
    </x:row>
    <x:row r="165" ht="26" customHeight="1">
      <x:c r="A165" s="2"/>
      <x:c r="B165" s="2"/>
      <x:c r="C165" s="2" t="str">
        <x:v>159</x:v>
      </x:c>
      <x:c r="D165" s="2" t="str">
        <x:v>1.000 m²</x:v>
      </x:c>
      <x:c r="E165" s="10" t="n">
        <x:v>1000</x:v>
      </x:c>
      <x:c r="F165" s="29" t="n">
        <x:f>E165/Premissas!$F$12*(Resumo!$F$30+Resumo!$F$31)</x:f>
        <x:v>56674.397192028984</x:v>
      </x:c>
      <x:c r="G165" s="29" t="n">
        <x:f>E165/Premissas!$F$12*Resumo!$F$37</x:f>
        <x:v>125736.13744479891</x:v>
      </x:c>
      <x:c r="H165" s="29" t="n">
        <x:f>E165/Premissas!$F$12*Resumo!$F$40</x:f>
        <x:v>2977.7336559695887</x:v>
      </x:c>
      <x:c r="I165" s="10" t="n">
        <x:f>SUM(F165:H165)</x:f>
        <x:v>185388.26829279747</x:v>
      </x:c>
      <x:c r="J165" s="10" t="n">
        <x:f>I165/E165</x:f>
        <x:v>185.38826829279748</x:v>
      </x:c>
      <x:c r="K165" s="2"/>
      <x:c r="L165" s="2"/>
      <x:c r="M165" s="2"/>
      <x:c r="N165" s="2"/>
      <x:c r="O165" s="2"/>
      <x:c r="P165" s="2"/>
      <x:c r="Q165" s="2"/>
      <x:c r="R165" s="2"/>
      <x:c r="S165" s="2"/>
    </x:row>
    <x:row r="166" ht="26" customHeight="1">
      <x:c r="A166" s="2"/>
      <x:c r="B166" s="2"/>
      <x:c r="C166" s="2" t="str">
        <x:v>160</x:v>
      </x:c>
      <x:c r="D166" s="2" t="str">
        <x:v>1.000 m²</x:v>
      </x:c>
      <x:c r="E166" s="10" t="n">
        <x:v>1000</x:v>
      </x:c>
      <x:c r="F166" s="29" t="n">
        <x:f>E166/Premissas!$F$12*(Resumo!$F$30+Resumo!$F$31)</x:f>
        <x:v>56674.397192028984</x:v>
      </x:c>
      <x:c r="G166" s="29" t="n">
        <x:f>E166/Premissas!$F$12*Resumo!$F$37</x:f>
        <x:v>125736.13744479891</x:v>
      </x:c>
      <x:c r="H166" s="29" t="n">
        <x:f>E166/Premissas!$F$12*Resumo!$F$40</x:f>
        <x:v>2977.7336559695887</x:v>
      </x:c>
      <x:c r="I166" s="10" t="n">
        <x:f>SUM(F166:H166)</x:f>
        <x:v>185388.26829279747</x:v>
      </x:c>
      <x:c r="J166" s="10" t="n">
        <x:f>I166/E166</x:f>
        <x:v>185.38826829279748</x:v>
      </x:c>
      <x:c r="K166" s="2"/>
      <x:c r="L166" s="2"/>
      <x:c r="M166" s="2"/>
      <x:c r="N166" s="2"/>
      <x:c r="O166" s="2"/>
      <x:c r="P166" s="2"/>
      <x:c r="Q166" s="2"/>
      <x:c r="R166" s="2"/>
      <x:c r="S166" s="2"/>
    </x:row>
    <x:row r="167" ht="26" customHeight="1">
      <x:c r="A167" s="2"/>
      <x:c r="B167" s="2"/>
      <x:c r="C167" s="2" t="str">
        <x:v>161</x:v>
      </x:c>
      <x:c r="D167" s="2" t="str">
        <x:v>1.000 m²</x:v>
      </x:c>
      <x:c r="E167" s="10" t="n">
        <x:v>1000</x:v>
      </x:c>
      <x:c r="F167" s="29" t="n">
        <x:f>E167/Premissas!$F$12*(Resumo!$F$30+Resumo!$F$31)</x:f>
        <x:v>56674.397192028984</x:v>
      </x:c>
      <x:c r="G167" s="29" t="n">
        <x:f>E167/Premissas!$F$12*Resumo!$F$37</x:f>
        <x:v>125736.13744479891</x:v>
      </x:c>
      <x:c r="H167" s="29" t="n">
        <x:f>E167/Premissas!$F$12*Resumo!$F$40</x:f>
        <x:v>2977.7336559695887</x:v>
      </x:c>
      <x:c r="I167" s="10" t="n">
        <x:f>SUM(F167:H167)</x:f>
        <x:v>185388.26829279747</x:v>
      </x:c>
      <x:c r="J167" s="10" t="n">
        <x:f>I167/E167</x:f>
        <x:v>185.38826829279748</x:v>
      </x:c>
      <x:c r="K167" s="2"/>
      <x:c r="L167" s="2"/>
      <x:c r="M167" s="2"/>
      <x:c r="N167" s="2"/>
      <x:c r="O167" s="2"/>
      <x:c r="P167" s="2"/>
      <x:c r="Q167" s="2"/>
      <x:c r="R167" s="2"/>
      <x:c r="S167" s="2"/>
    </x:row>
    <x:row r="168" ht="26" customHeight="1">
      <x:c r="A168" s="2"/>
      <x:c r="B168" s="2"/>
      <x:c r="C168" s="2" t="str">
        <x:v>162</x:v>
      </x:c>
      <x:c r="D168" s="2" t="str">
        <x:v>1.000 m²</x:v>
      </x:c>
      <x:c r="E168" s="10" t="n">
        <x:v>1000</x:v>
      </x:c>
      <x:c r="F168" s="29" t="n">
        <x:f>E168/Premissas!$F$12*(Resumo!$F$30+Resumo!$F$31)</x:f>
        <x:v>56674.397192028984</x:v>
      </x:c>
      <x:c r="G168" s="29" t="n">
        <x:f>E168/Premissas!$F$12*Resumo!$F$37</x:f>
        <x:v>125736.13744479891</x:v>
      </x:c>
      <x:c r="H168" s="29" t="n">
        <x:f>E168/Premissas!$F$12*Resumo!$F$40</x:f>
        <x:v>2977.7336559695887</x:v>
      </x:c>
      <x:c r="I168" s="10" t="n">
        <x:f>SUM(F168:H168)</x:f>
        <x:v>185388.26829279747</x:v>
      </x:c>
      <x:c r="J168" s="10" t="n">
        <x:f>I168/E168</x:f>
        <x:v>185.38826829279748</x:v>
      </x:c>
      <x:c r="K168" s="2"/>
      <x:c r="L168" s="2"/>
      <x:c r="M168" s="2"/>
      <x:c r="N168" s="2"/>
      <x:c r="O168" s="2"/>
      <x:c r="P168" s="2"/>
      <x:c r="Q168" s="2"/>
      <x:c r="R168" s="2"/>
      <x:c r="S168" s="2"/>
    </x:row>
    <x:row r="169" ht="26" customHeight="1">
      <x:c r="A169" s="2"/>
      <x:c r="B169" s="2"/>
      <x:c r="C169" s="2" t="str">
        <x:v>163</x:v>
      </x:c>
      <x:c r="D169" s="2" t="str">
        <x:v>1.000 m²</x:v>
      </x:c>
      <x:c r="E169" s="10" t="n">
        <x:v>1000</x:v>
      </x:c>
      <x:c r="F169" s="29" t="n">
        <x:f>E169/Premissas!$F$12*(Resumo!$F$30+Resumo!$F$31)</x:f>
        <x:v>56674.397192028984</x:v>
      </x:c>
      <x:c r="G169" s="29" t="n">
        <x:f>E169/Premissas!$F$12*Resumo!$F$37</x:f>
        <x:v>125736.13744479891</x:v>
      </x:c>
      <x:c r="H169" s="29" t="n">
        <x:f>E169/Premissas!$F$12*Resumo!$F$40</x:f>
        <x:v>2977.7336559695887</x:v>
      </x:c>
      <x:c r="I169" s="10" t="n">
        <x:f>SUM(F169:H169)</x:f>
        <x:v>185388.26829279747</x:v>
      </x:c>
      <x:c r="J169" s="10" t="n">
        <x:f>I169/E169</x:f>
        <x:v>185.38826829279748</x:v>
      </x:c>
      <x:c r="K169" s="2"/>
      <x:c r="L169" s="2"/>
      <x:c r="M169" s="2"/>
      <x:c r="N169" s="2"/>
      <x:c r="O169" s="2"/>
      <x:c r="P169" s="2"/>
      <x:c r="Q169" s="2"/>
      <x:c r="R169" s="2"/>
      <x:c r="S169" s="2"/>
    </x:row>
    <x:row r="170" ht="26" customHeight="1">
      <x:c r="A170" s="2"/>
      <x:c r="B170" s="2"/>
      <x:c r="C170" s="2" t="str">
        <x:v>164</x:v>
      </x:c>
      <x:c r="D170" s="2" t="str">
        <x:v>1.000 m²</x:v>
      </x:c>
      <x:c r="E170" s="10" t="n">
        <x:v>1000</x:v>
      </x:c>
      <x:c r="F170" s="29" t="n">
        <x:f>E170/Premissas!$F$12*(Resumo!$F$30+Resumo!$F$31)</x:f>
        <x:v>56674.397192028984</x:v>
      </x:c>
      <x:c r="G170" s="29" t="n">
        <x:f>E170/Premissas!$F$12*Resumo!$F$37</x:f>
        <x:v>125736.13744479891</x:v>
      </x:c>
      <x:c r="H170" s="29" t="n">
        <x:f>E170/Premissas!$F$12*Resumo!$F$40</x:f>
        <x:v>2977.7336559695887</x:v>
      </x:c>
      <x:c r="I170" s="10" t="n">
        <x:f>SUM(F170:H170)</x:f>
        <x:v>185388.26829279747</x:v>
      </x:c>
      <x:c r="J170" s="10" t="n">
        <x:f>I170/E170</x:f>
        <x:v>185.38826829279748</x:v>
      </x:c>
      <x:c r="K170" s="2"/>
      <x:c r="L170" s="2"/>
      <x:c r="M170" s="2"/>
      <x:c r="N170" s="2"/>
      <x:c r="O170" s="2"/>
      <x:c r="P170" s="2"/>
      <x:c r="Q170" s="2"/>
      <x:c r="R170" s="2"/>
      <x:c r="S170" s="2"/>
    </x:row>
    <x:row r="171" ht="26" customHeight="1">
      <x:c r="A171" s="2"/>
      <x:c r="B171" s="2"/>
      <x:c r="C171" s="2" t="str">
        <x:v>165</x:v>
      </x:c>
      <x:c r="D171" s="2" t="str">
        <x:v>1.000 m²</x:v>
      </x:c>
      <x:c r="E171" s="10" t="n">
        <x:v>1000</x:v>
      </x:c>
      <x:c r="F171" s="29" t="n">
        <x:f>E171/Premissas!$F$12*(Resumo!$F$30+Resumo!$F$31)</x:f>
        <x:v>56674.397192028984</x:v>
      </x:c>
      <x:c r="G171" s="29" t="n">
        <x:f>E171/Premissas!$F$12*Resumo!$F$37</x:f>
        <x:v>125736.13744479891</x:v>
      </x:c>
      <x:c r="H171" s="29" t="n">
        <x:f>E171/Premissas!$F$12*Resumo!$F$40</x:f>
        <x:v>2977.7336559695887</x:v>
      </x:c>
      <x:c r="I171" s="10" t="n">
        <x:f>SUM(F171:H171)</x:f>
        <x:v>185388.26829279747</x:v>
      </x:c>
      <x:c r="J171" s="10" t="n">
        <x:f>I171/E171</x:f>
        <x:v>185.38826829279748</x:v>
      </x:c>
      <x:c r="K171" s="2"/>
      <x:c r="L171" s="2"/>
      <x:c r="M171" s="2"/>
      <x:c r="N171" s="2"/>
      <x:c r="O171" s="2"/>
      <x:c r="P171" s="2"/>
      <x:c r="Q171" s="2"/>
      <x:c r="R171" s="2"/>
      <x:c r="S171" s="2"/>
    </x:row>
    <x:row r="172" ht="26" customHeight="1">
      <x:c r="A172" s="2"/>
      <x:c r="B172" s="2"/>
      <x:c r="C172" s="2" t="str">
        <x:v>166</x:v>
      </x:c>
      <x:c r="D172" s="2" t="str">
        <x:v>1.000 m²</x:v>
      </x:c>
      <x:c r="E172" s="10" t="n">
        <x:v>1000</x:v>
      </x:c>
      <x:c r="F172" s="29" t="n">
        <x:f>E172/Premissas!$F$12*(Resumo!$F$30+Resumo!$F$31)</x:f>
        <x:v>56674.397192028984</x:v>
      </x:c>
      <x:c r="G172" s="29" t="n">
        <x:f>E172/Premissas!$F$12*Resumo!$F$37</x:f>
        <x:v>125736.13744479891</x:v>
      </x:c>
      <x:c r="H172" s="29" t="n">
        <x:f>E172/Premissas!$F$12*Resumo!$F$40</x:f>
        <x:v>2977.7336559695887</x:v>
      </x:c>
      <x:c r="I172" s="10" t="n">
        <x:f>SUM(F172:H172)</x:f>
        <x:v>185388.26829279747</x:v>
      </x:c>
      <x:c r="J172" s="10" t="n">
        <x:f>I172/E172</x:f>
        <x:v>185.38826829279748</x:v>
      </x:c>
      <x:c r="K172" s="2"/>
      <x:c r="L172" s="2"/>
      <x:c r="M172" s="2"/>
      <x:c r="N172" s="2"/>
      <x:c r="O172" s="2"/>
      <x:c r="P172" s="2"/>
      <x:c r="Q172" s="2"/>
      <x:c r="R172" s="2"/>
      <x:c r="S172" s="2"/>
    </x:row>
    <x:row r="173" ht="26" customHeight="1">
      <x:c r="A173" s="2"/>
      <x:c r="B173" s="2"/>
      <x:c r="C173" s="2" t="str">
        <x:v>167</x:v>
      </x:c>
      <x:c r="D173" s="2" t="str">
        <x:v>1.000 m²</x:v>
      </x:c>
      <x:c r="E173" s="10" t="n">
        <x:v>1000</x:v>
      </x:c>
      <x:c r="F173" s="29" t="n">
        <x:f>E173/Premissas!$F$12*(Resumo!$F$30+Resumo!$F$31)</x:f>
        <x:v>56674.397192028984</x:v>
      </x:c>
      <x:c r="G173" s="29" t="n">
        <x:f>E173/Premissas!$F$12*Resumo!$F$37</x:f>
        <x:v>125736.13744479891</x:v>
      </x:c>
      <x:c r="H173" s="29" t="n">
        <x:f>E173/Premissas!$F$12*Resumo!$F$40</x:f>
        <x:v>2977.7336559695887</x:v>
      </x:c>
      <x:c r="I173" s="10" t="n">
        <x:f>SUM(F173:H173)</x:f>
        <x:v>185388.26829279747</x:v>
      </x:c>
      <x:c r="J173" s="10" t="n">
        <x:f>I173/E173</x:f>
        <x:v>185.38826829279748</x:v>
      </x:c>
      <x:c r="K173" s="2"/>
      <x:c r="L173" s="2"/>
      <x:c r="M173" s="2"/>
      <x:c r="N173" s="2"/>
      <x:c r="O173" s="2"/>
      <x:c r="P173" s="2"/>
      <x:c r="Q173" s="2"/>
      <x:c r="R173" s="2"/>
      <x:c r="S173" s="2"/>
    </x:row>
    <x:row r="174" ht="26" customHeight="1">
      <x:c r="A174" s="2"/>
      <x:c r="B174" s="2"/>
      <x:c r="C174" s="2" t="str">
        <x:v>168</x:v>
      </x:c>
      <x:c r="D174" s="2" t="str">
        <x:v>1.000 m²</x:v>
      </x:c>
      <x:c r="E174" s="10" t="n">
        <x:v>1000</x:v>
      </x:c>
      <x:c r="F174" s="29" t="n">
        <x:f>E174/Premissas!$F$12*(Resumo!$F$30+Resumo!$F$31)</x:f>
        <x:v>56674.397192028984</x:v>
      </x:c>
      <x:c r="G174" s="29" t="n">
        <x:f>E174/Premissas!$F$12*Resumo!$F$37</x:f>
        <x:v>125736.13744479891</x:v>
      </x:c>
      <x:c r="H174" s="29" t="n">
        <x:f>E174/Premissas!$F$12*Resumo!$F$40</x:f>
        <x:v>2977.7336559695887</x:v>
      </x:c>
      <x:c r="I174" s="10" t="n">
        <x:f>SUM(F174:H174)</x:f>
        <x:v>185388.26829279747</x:v>
      </x:c>
      <x:c r="J174" s="10" t="n">
        <x:f>I174/E174</x:f>
        <x:v>185.38826829279748</x:v>
      </x:c>
      <x:c r="K174" s="2"/>
      <x:c r="L174" s="2"/>
      <x:c r="M174" s="2"/>
      <x:c r="N174" s="2"/>
      <x:c r="O174" s="2"/>
      <x:c r="P174" s="2"/>
      <x:c r="Q174" s="2"/>
      <x:c r="R174" s="2"/>
      <x:c r="S174" s="2"/>
    </x:row>
    <x:row r="175" ht="26" customHeight="1">
      <x:c r="A175" s="2"/>
      <x:c r="B175" s="2"/>
      <x:c r="C175" s="2" t="str">
        <x:v>169</x:v>
      </x:c>
      <x:c r="D175" s="2" t="str">
        <x:v>1.000 m²</x:v>
      </x:c>
      <x:c r="E175" s="10" t="n">
        <x:v>1000</x:v>
      </x:c>
      <x:c r="F175" s="29" t="n">
        <x:f>E175/Premissas!$F$12*(Resumo!$F$30+Resumo!$F$31)</x:f>
        <x:v>56674.397192028984</x:v>
      </x:c>
      <x:c r="G175" s="29" t="n">
        <x:f>E175/Premissas!$F$12*Resumo!$F$37</x:f>
        <x:v>125736.13744479891</x:v>
      </x:c>
      <x:c r="H175" s="29" t="n">
        <x:f>E175/Premissas!$F$12*Resumo!$F$40</x:f>
        <x:v>2977.7336559695887</x:v>
      </x:c>
      <x:c r="I175" s="10" t="n">
        <x:f>SUM(F175:H175)</x:f>
        <x:v>185388.26829279747</x:v>
      </x:c>
      <x:c r="J175" s="10" t="n">
        <x:f>I175/E175</x:f>
        <x:v>185.38826829279748</x:v>
      </x:c>
      <x:c r="K175" s="2"/>
      <x:c r="L175" s="2"/>
      <x:c r="M175" s="2"/>
      <x:c r="N175" s="2"/>
      <x:c r="O175" s="2"/>
      <x:c r="P175" s="2"/>
      <x:c r="Q175" s="2"/>
      <x:c r="R175" s="2"/>
      <x:c r="S175" s="2"/>
    </x:row>
    <x:row r="176" ht="26" customHeight="1">
      <x:c r="A176" s="2"/>
      <x:c r="B176" s="2"/>
      <x:c r="C176" s="2" t="str">
        <x:v>170</x:v>
      </x:c>
      <x:c r="D176" s="2" t="str">
        <x:v>1.000 m²</x:v>
      </x:c>
      <x:c r="E176" s="10" t="n">
        <x:v>1000</x:v>
      </x:c>
      <x:c r="F176" s="29" t="n">
        <x:f>E176/Premissas!$F$12*(Resumo!$F$30+Resumo!$F$31)</x:f>
        <x:v>56674.397192028984</x:v>
      </x:c>
      <x:c r="G176" s="29" t="n">
        <x:f>E176/Premissas!$F$12*Resumo!$F$37</x:f>
        <x:v>125736.13744479891</x:v>
      </x:c>
      <x:c r="H176" s="29" t="n">
        <x:f>E176/Premissas!$F$12*Resumo!$F$40</x:f>
        <x:v>2977.7336559695887</x:v>
      </x:c>
      <x:c r="I176" s="10" t="n">
        <x:f>SUM(F176:H176)</x:f>
        <x:v>185388.26829279747</x:v>
      </x:c>
      <x:c r="J176" s="10" t="n">
        <x:f>I176/E176</x:f>
        <x:v>185.38826829279748</x:v>
      </x:c>
      <x:c r="K176" s="2"/>
      <x:c r="L176" s="2"/>
      <x:c r="M176" s="2"/>
      <x:c r="N176" s="2"/>
      <x:c r="O176" s="2"/>
      <x:c r="P176" s="2"/>
      <x:c r="Q176" s="2"/>
      <x:c r="R176" s="2"/>
      <x:c r="S176" s="2"/>
    </x:row>
    <x:row r="177" ht="26" customHeight="1">
      <x:c r="A177" s="2"/>
      <x:c r="B177" s="2"/>
      <x:c r="C177" s="2" t="str">
        <x:v>171</x:v>
      </x:c>
      <x:c r="D177" s="2" t="str">
        <x:v>1.000 m²</x:v>
      </x:c>
      <x:c r="E177" s="10" t="n">
        <x:v>1000</x:v>
      </x:c>
      <x:c r="F177" s="29" t="n">
        <x:f>E177/Premissas!$F$12*(Resumo!$F$30+Resumo!$F$31)</x:f>
        <x:v>56674.397192028984</x:v>
      </x:c>
      <x:c r="G177" s="29" t="n">
        <x:f>E177/Premissas!$F$12*Resumo!$F$37</x:f>
        <x:v>125736.13744479891</x:v>
      </x:c>
      <x:c r="H177" s="29" t="n">
        <x:f>E177/Premissas!$F$12*Resumo!$F$40</x:f>
        <x:v>2977.7336559695887</x:v>
      </x:c>
      <x:c r="I177" s="10" t="n">
        <x:f>SUM(F177:H177)</x:f>
        <x:v>185388.26829279747</x:v>
      </x:c>
      <x:c r="J177" s="10" t="n">
        <x:f>I177/E177</x:f>
        <x:v>185.38826829279748</x:v>
      </x:c>
      <x:c r="K177" s="2"/>
      <x:c r="L177" s="2"/>
      <x:c r="M177" s="2"/>
      <x:c r="N177" s="2"/>
      <x:c r="O177" s="2"/>
      <x:c r="P177" s="2"/>
      <x:c r="Q177" s="2"/>
      <x:c r="R177" s="2"/>
      <x:c r="S177" s="2"/>
    </x:row>
    <x:row r="178" ht="26" customHeight="1">
      <x:c r="A178" s="2"/>
      <x:c r="B178" s="2"/>
      <x:c r="C178" s="2" t="str">
        <x:v>172</x:v>
      </x:c>
      <x:c r="D178" s="2" t="str">
        <x:v>1.000 m²</x:v>
      </x:c>
      <x:c r="E178" s="10" t="n">
        <x:v>1000</x:v>
      </x:c>
      <x:c r="F178" s="29" t="n">
        <x:f>E178/Premissas!$F$12*(Resumo!$F$30+Resumo!$F$31)</x:f>
        <x:v>56674.397192028984</x:v>
      </x:c>
      <x:c r="G178" s="29" t="n">
        <x:f>E178/Premissas!$F$12*Resumo!$F$37</x:f>
        <x:v>125736.13744479891</x:v>
      </x:c>
      <x:c r="H178" s="29" t="n">
        <x:f>E178/Premissas!$F$12*Resumo!$F$40</x:f>
        <x:v>2977.7336559695887</x:v>
      </x:c>
      <x:c r="I178" s="10" t="n">
        <x:f>SUM(F178:H178)</x:f>
        <x:v>185388.26829279747</x:v>
      </x:c>
      <x:c r="J178" s="10" t="n">
        <x:f>I178/E178</x:f>
        <x:v>185.38826829279748</x:v>
      </x:c>
      <x:c r="K178" s="2"/>
      <x:c r="L178" s="2"/>
      <x:c r="M178" s="2"/>
      <x:c r="N178" s="2"/>
      <x:c r="O178" s="2"/>
      <x:c r="P178" s="2"/>
      <x:c r="Q178" s="2"/>
      <x:c r="R178" s="2"/>
      <x:c r="S178" s="2"/>
    </x:row>
    <x:row r="179" ht="26" customHeight="1">
      <x:c r="A179" s="2"/>
      <x:c r="B179" s="2"/>
      <x:c r="C179" s="2" t="str">
        <x:v>173</x:v>
      </x:c>
      <x:c r="D179" s="2" t="str">
        <x:v>1.000 m²</x:v>
      </x:c>
      <x:c r="E179" s="10" t="n">
        <x:v>1000</x:v>
      </x:c>
      <x:c r="F179" s="29" t="n">
        <x:f>E179/Premissas!$F$12*(Resumo!$F$30+Resumo!$F$31)</x:f>
        <x:v>56674.397192028984</x:v>
      </x:c>
      <x:c r="G179" s="29" t="n">
        <x:f>E179/Premissas!$F$12*Resumo!$F$37</x:f>
        <x:v>125736.13744479891</x:v>
      </x:c>
      <x:c r="H179" s="29" t="n">
        <x:f>E179/Premissas!$F$12*Resumo!$F$40</x:f>
        <x:v>2977.7336559695887</x:v>
      </x:c>
      <x:c r="I179" s="10" t="n">
        <x:f>SUM(F179:H179)</x:f>
        <x:v>185388.26829279747</x:v>
      </x:c>
      <x:c r="J179" s="10" t="n">
        <x:f>I179/E179</x:f>
        <x:v>185.38826829279748</x:v>
      </x:c>
      <x:c r="K179" s="2"/>
      <x:c r="L179" s="2"/>
      <x:c r="M179" s="2"/>
      <x:c r="N179" s="2"/>
      <x:c r="O179" s="2"/>
      <x:c r="P179" s="2"/>
      <x:c r="Q179" s="2"/>
      <x:c r="R179" s="2"/>
      <x:c r="S179" s="2"/>
    </x:row>
    <x:row r="180" ht="26" customHeight="1">
      <x:c r="A180" s="2"/>
      <x:c r="B180" s="2"/>
      <x:c r="C180" s="2" t="str">
        <x:v>174</x:v>
      </x:c>
      <x:c r="D180" s="2" t="str">
        <x:v>1.000 m²</x:v>
      </x:c>
      <x:c r="E180" s="10" t="n">
        <x:v>1000</x:v>
      </x:c>
      <x:c r="F180" s="29" t="n">
        <x:f>E180/Premissas!$F$12*(Resumo!$F$30+Resumo!$F$31)</x:f>
        <x:v>56674.397192028984</x:v>
      </x:c>
      <x:c r="G180" s="29" t="n">
        <x:f>E180/Premissas!$F$12*Resumo!$F$37</x:f>
        <x:v>125736.13744479891</x:v>
      </x:c>
      <x:c r="H180" s="29" t="n">
        <x:f>E180/Premissas!$F$12*Resumo!$F$40</x:f>
        <x:v>2977.7336559695887</x:v>
      </x:c>
      <x:c r="I180" s="10" t="n">
        <x:f>SUM(F180:H180)</x:f>
        <x:v>185388.26829279747</x:v>
      </x:c>
      <x:c r="J180" s="10" t="n">
        <x:f>I180/E180</x:f>
        <x:v>185.38826829279748</x:v>
      </x:c>
      <x:c r="K180" s="2"/>
      <x:c r="L180" s="2"/>
      <x:c r="M180" s="2"/>
      <x:c r="N180" s="2"/>
      <x:c r="O180" s="2"/>
      <x:c r="P180" s="2"/>
      <x:c r="Q180" s="2"/>
      <x:c r="R180" s="2"/>
      <x:c r="S180" s="2"/>
    </x:row>
    <x:row r="181" ht="26" customHeight="1">
      <x:c r="A181" s="2"/>
      <x:c r="B181" s="2"/>
      <x:c r="C181" s="2" t="str">
        <x:v>175</x:v>
      </x:c>
      <x:c r="D181" s="2" t="str">
        <x:v>1.000 m²</x:v>
      </x:c>
      <x:c r="E181" s="10" t="n">
        <x:v>1000</x:v>
      </x:c>
      <x:c r="F181" s="29" t="n">
        <x:f>E181/Premissas!$F$12*(Resumo!$F$30+Resumo!$F$31)</x:f>
        <x:v>56674.397192028984</x:v>
      </x:c>
      <x:c r="G181" s="29" t="n">
        <x:f>E181/Premissas!$F$12*Resumo!$F$37</x:f>
        <x:v>125736.13744479891</x:v>
      </x:c>
      <x:c r="H181" s="29" t="n">
        <x:f>E181/Premissas!$F$12*Resumo!$F$40</x:f>
        <x:v>2977.7336559695887</x:v>
      </x:c>
      <x:c r="I181" s="10" t="n">
        <x:f>SUM(F181:H181)</x:f>
        <x:v>185388.26829279747</x:v>
      </x:c>
      <x:c r="J181" s="10" t="n">
        <x:f>I181/E181</x:f>
        <x:v>185.38826829279748</x:v>
      </x:c>
      <x:c r="K181" s="2"/>
      <x:c r="L181" s="2"/>
      <x:c r="M181" s="2"/>
      <x:c r="N181" s="2"/>
      <x:c r="O181" s="2"/>
      <x:c r="P181" s="2"/>
      <x:c r="Q181" s="2"/>
      <x:c r="R181" s="2"/>
      <x:c r="S181" s="2"/>
    </x:row>
    <x:row r="182" ht="26" customHeight="1">
      <x:c r="A182" s="2"/>
      <x:c r="B182" s="2"/>
      <x:c r="C182" s="2" t="str">
        <x:v>176</x:v>
      </x:c>
      <x:c r="D182" s="2" t="str">
        <x:v>1.000 m²</x:v>
      </x:c>
      <x:c r="E182" s="10" t="n">
        <x:v>1000</x:v>
      </x:c>
      <x:c r="F182" s="29" t="n">
        <x:f>E182/Premissas!$F$12*(Resumo!$F$30+Resumo!$F$31)</x:f>
        <x:v>56674.397192028984</x:v>
      </x:c>
      <x:c r="G182" s="29" t="n">
        <x:f>E182/Premissas!$F$12*Resumo!$F$37</x:f>
        <x:v>125736.13744479891</x:v>
      </x:c>
      <x:c r="H182" s="29" t="n">
        <x:f>E182/Premissas!$F$12*Resumo!$F$40</x:f>
        <x:v>2977.7336559695887</x:v>
      </x:c>
      <x:c r="I182" s="10" t="n">
        <x:f>SUM(F182:H182)</x:f>
        <x:v>185388.26829279747</x:v>
      </x:c>
      <x:c r="J182" s="10" t="n">
        <x:f>I182/E182</x:f>
        <x:v>185.38826829279748</x:v>
      </x:c>
      <x:c r="K182" s="2"/>
      <x:c r="L182" s="2"/>
      <x:c r="M182" s="2"/>
      <x:c r="N182" s="2"/>
      <x:c r="O182" s="2"/>
      <x:c r="P182" s="2"/>
      <x:c r="Q182" s="2"/>
      <x:c r="R182" s="2"/>
      <x:c r="S182" s="2"/>
    </x:row>
    <x:row r="183" ht="26" customHeight="1">
      <x:c r="A183" s="2"/>
      <x:c r="B183" s="2"/>
      <x:c r="C183" s="2" t="str">
        <x:v>177</x:v>
      </x:c>
      <x:c r="D183" s="2" t="str">
        <x:v>1.000 m²</x:v>
      </x:c>
      <x:c r="E183" s="10" t="n">
        <x:v>1000</x:v>
      </x:c>
      <x:c r="F183" s="29" t="n">
        <x:f>E183/Premissas!$F$12*(Resumo!$F$30+Resumo!$F$31)</x:f>
        <x:v>56674.397192028984</x:v>
      </x:c>
      <x:c r="G183" s="29" t="n">
        <x:f>E183/Premissas!$F$12*Resumo!$F$37</x:f>
        <x:v>125736.13744479891</x:v>
      </x:c>
      <x:c r="H183" s="29" t="n">
        <x:f>E183/Premissas!$F$12*Resumo!$F$40</x:f>
        <x:v>2977.7336559695887</x:v>
      </x:c>
      <x:c r="I183" s="10" t="n">
        <x:f>SUM(F183:H183)</x:f>
        <x:v>185388.26829279747</x:v>
      </x:c>
      <x:c r="J183" s="10" t="n">
        <x:f>I183/E183</x:f>
        <x:v>185.38826829279748</x:v>
      </x:c>
      <x:c r="K183" s="2"/>
      <x:c r="L183" s="2"/>
      <x:c r="M183" s="2"/>
      <x:c r="N183" s="2"/>
      <x:c r="O183" s="2"/>
      <x:c r="P183" s="2"/>
      <x:c r="Q183" s="2"/>
      <x:c r="R183" s="2"/>
      <x:c r="S183" s="2"/>
    </x:row>
    <x:row r="184" ht="26" customHeight="1">
      <x:c r="A184" s="2"/>
      <x:c r="B184" s="2"/>
      <x:c r="C184" s="2" t="str">
        <x:v>178</x:v>
      </x:c>
      <x:c r="D184" s="2" t="str">
        <x:v>1.000 m²</x:v>
      </x:c>
      <x:c r="E184" s="10" t="n">
        <x:v>1000</x:v>
      </x:c>
      <x:c r="F184" s="29" t="n">
        <x:f>E184/Premissas!$F$12*(Resumo!$F$30+Resumo!$F$31)</x:f>
        <x:v>56674.397192028984</x:v>
      </x:c>
      <x:c r="G184" s="29" t="n">
        <x:f>E184/Premissas!$F$12*Resumo!$F$37</x:f>
        <x:v>125736.13744479891</x:v>
      </x:c>
      <x:c r="H184" s="29" t="n">
        <x:f>E184/Premissas!$F$12*Resumo!$F$40</x:f>
        <x:v>2977.7336559695887</x:v>
      </x:c>
      <x:c r="I184" s="10" t="n">
        <x:f>SUM(F184:H184)</x:f>
        <x:v>185388.26829279747</x:v>
      </x:c>
      <x:c r="J184" s="10" t="n">
        <x:f>I184/E184</x:f>
        <x:v>185.38826829279748</x:v>
      </x:c>
      <x:c r="K184" s="2"/>
      <x:c r="L184" s="2"/>
      <x:c r="M184" s="2"/>
      <x:c r="N184" s="2"/>
      <x:c r="O184" s="2"/>
      <x:c r="P184" s="2"/>
      <x:c r="Q184" s="2"/>
      <x:c r="R184" s="2"/>
      <x:c r="S184" s="2"/>
    </x:row>
    <x:row r="185" ht="26" customHeight="1">
      <x:c r="A185" s="2"/>
      <x:c r="B185" s="2"/>
      <x:c r="C185" s="2" t="str">
        <x:v>179</x:v>
      </x:c>
      <x:c r="D185" s="2" t="str">
        <x:v>1.000 m²</x:v>
      </x:c>
      <x:c r="E185" s="10" t="n">
        <x:v>1000</x:v>
      </x:c>
      <x:c r="F185" s="29" t="n">
        <x:f>E185/Premissas!$F$12*(Resumo!$F$30+Resumo!$F$31)</x:f>
        <x:v>56674.397192028984</x:v>
      </x:c>
      <x:c r="G185" s="29" t="n">
        <x:f>E185/Premissas!$F$12*Resumo!$F$37</x:f>
        <x:v>125736.13744479891</x:v>
      </x:c>
      <x:c r="H185" s="29" t="n">
        <x:f>E185/Premissas!$F$12*Resumo!$F$40</x:f>
        <x:v>2977.7336559695887</x:v>
      </x:c>
      <x:c r="I185" s="10" t="n">
        <x:f>SUM(F185:H185)</x:f>
        <x:v>185388.26829279747</x:v>
      </x:c>
      <x:c r="J185" s="10" t="n">
        <x:f>I185/E185</x:f>
        <x:v>185.38826829279748</x:v>
      </x:c>
      <x:c r="K185" s="2"/>
      <x:c r="L185" s="2"/>
      <x:c r="M185" s="2"/>
      <x:c r="N185" s="2"/>
      <x:c r="O185" s="2"/>
      <x:c r="P185" s="2"/>
      <x:c r="Q185" s="2"/>
      <x:c r="R185" s="2"/>
      <x:c r="S185" s="2"/>
    </x:row>
    <x:row r="186" ht="26" customHeight="1">
      <x:c r="A186" s="2"/>
      <x:c r="B186" s="2"/>
      <x:c r="C186" s="2" t="str">
        <x:v>180</x:v>
      </x:c>
      <x:c r="D186" s="2" t="str">
        <x:v>1.000 m²</x:v>
      </x:c>
      <x:c r="E186" s="10" t="n">
        <x:v>1000</x:v>
      </x:c>
      <x:c r="F186" s="29" t="n">
        <x:f>E186/Premissas!$F$12*(Resumo!$F$30+Resumo!$F$31)</x:f>
        <x:v>56674.397192028984</x:v>
      </x:c>
      <x:c r="G186" s="29" t="n">
        <x:f>E186/Premissas!$F$12*Resumo!$F$37</x:f>
        <x:v>125736.13744479891</x:v>
      </x:c>
      <x:c r="H186" s="29" t="n">
        <x:f>E186/Premissas!$F$12*Resumo!$F$40</x:f>
        <x:v>2977.7336559695887</x:v>
      </x:c>
      <x:c r="I186" s="10" t="n">
        <x:f>SUM(F186:H186)</x:f>
        <x:v>185388.26829279747</x:v>
      </x:c>
      <x:c r="J186" s="10" t="n">
        <x:f>I186/E186</x:f>
        <x:v>185.38826829279748</x:v>
      </x:c>
      <x:c r="K186" s="2"/>
      <x:c r="L186" s="2"/>
      <x:c r="M186" s="2"/>
      <x:c r="N186" s="2"/>
      <x:c r="O186" s="2"/>
      <x:c r="P186" s="2"/>
      <x:c r="Q186" s="2"/>
      <x:c r="R186" s="2"/>
      <x:c r="S186" s="2"/>
    </x:row>
    <x:row r="187" ht="26" customHeight="1">
      <x:c r="A187" s="2"/>
      <x:c r="B187" s="2"/>
      <x:c r="C187" s="2" t="str">
        <x:v>181</x:v>
      </x:c>
      <x:c r="D187" s="2" t="str">
        <x:v>1.000 m²</x:v>
      </x:c>
      <x:c r="E187" s="10" t="n">
        <x:v>1000</x:v>
      </x:c>
      <x:c r="F187" s="29" t="n">
        <x:f>E187/Premissas!$F$12*(Resumo!$F$30+Resumo!$F$31)</x:f>
        <x:v>56674.397192028984</x:v>
      </x:c>
      <x:c r="G187" s="29" t="n">
        <x:f>E187/Premissas!$F$12*Resumo!$F$37</x:f>
        <x:v>125736.13744479891</x:v>
      </x:c>
      <x:c r="H187" s="29" t="n">
        <x:f>E187/Premissas!$F$12*Resumo!$F$40</x:f>
        <x:v>2977.7336559695887</x:v>
      </x:c>
      <x:c r="I187" s="10" t="n">
        <x:f>SUM(F187:H187)</x:f>
        <x:v>185388.26829279747</x:v>
      </x:c>
      <x:c r="J187" s="10" t="n">
        <x:f>I187/E187</x:f>
        <x:v>185.38826829279748</x:v>
      </x:c>
      <x:c r="K187" s="2"/>
      <x:c r="L187" s="2"/>
      <x:c r="M187" s="2"/>
      <x:c r="N187" s="2"/>
      <x:c r="O187" s="2"/>
      <x:c r="P187" s="2"/>
      <x:c r="Q187" s="2"/>
      <x:c r="R187" s="2"/>
      <x:c r="S187" s="2"/>
    </x:row>
    <x:row r="188" ht="26" customHeight="1">
      <x:c r="A188" s="2"/>
      <x:c r="B188" s="2"/>
      <x:c r="C188" s="2" t="str">
        <x:v>182</x:v>
      </x:c>
      <x:c r="D188" s="2" t="str">
        <x:v>1.000 m²</x:v>
      </x:c>
      <x:c r="E188" s="10" t="n">
        <x:v>1000</x:v>
      </x:c>
      <x:c r="F188" s="29" t="n">
        <x:f>E188/Premissas!$F$12*(Resumo!$F$30+Resumo!$F$31)</x:f>
        <x:v>56674.397192028984</x:v>
      </x:c>
      <x:c r="G188" s="29" t="n">
        <x:f>E188/Premissas!$F$12*Resumo!$F$37</x:f>
        <x:v>125736.13744479891</x:v>
      </x:c>
      <x:c r="H188" s="29" t="n">
        <x:f>E188/Premissas!$F$12*Resumo!$F$40</x:f>
        <x:v>2977.7336559695887</x:v>
      </x:c>
      <x:c r="I188" s="10" t="n">
        <x:f>SUM(F188:H188)</x:f>
        <x:v>185388.26829279747</x:v>
      </x:c>
      <x:c r="J188" s="10" t="n">
        <x:f>I188/E188</x:f>
        <x:v>185.38826829279748</x:v>
      </x:c>
      <x:c r="K188" s="2"/>
      <x:c r="L188" s="2"/>
      <x:c r="M188" s="2"/>
      <x:c r="N188" s="2"/>
      <x:c r="O188" s="2"/>
      <x:c r="P188" s="2"/>
      <x:c r="Q188" s="2"/>
      <x:c r="R188" s="2"/>
      <x:c r="S188" s="2"/>
    </x:row>
    <x:row r="189" ht="26" customHeight="1">
      <x:c r="A189" s="2"/>
      <x:c r="B189" s="2"/>
      <x:c r="C189" s="2" t="str">
        <x:v>183</x:v>
      </x:c>
      <x:c r="D189" s="2" t="str">
        <x:v>1.000 m²</x:v>
      </x:c>
      <x:c r="E189" s="10" t="n">
        <x:v>1000</x:v>
      </x:c>
      <x:c r="F189" s="29" t="n">
        <x:f>E189/Premissas!$F$12*(Resumo!$F$30+Resumo!$F$31)</x:f>
        <x:v>56674.397192028984</x:v>
      </x:c>
      <x:c r="G189" s="29" t="n">
        <x:f>E189/Premissas!$F$12*Resumo!$F$37</x:f>
        <x:v>125736.13744479891</x:v>
      </x:c>
      <x:c r="H189" s="29" t="n">
        <x:f>E189/Premissas!$F$12*Resumo!$F$40</x:f>
        <x:v>2977.7336559695887</x:v>
      </x:c>
      <x:c r="I189" s="10" t="n">
        <x:f>SUM(F189:H189)</x:f>
        <x:v>185388.26829279747</x:v>
      </x:c>
      <x:c r="J189" s="10" t="n">
        <x:f>I189/E189</x:f>
        <x:v>185.38826829279748</x:v>
      </x:c>
      <x:c r="K189" s="2"/>
      <x:c r="L189" s="2"/>
      <x:c r="M189" s="2"/>
      <x:c r="N189" s="2"/>
      <x:c r="O189" s="2"/>
      <x:c r="P189" s="2"/>
      <x:c r="Q189" s="2"/>
      <x:c r="R189" s="2"/>
      <x:c r="S189" s="2"/>
    </x:row>
    <x:row r="190" ht="26" customHeight="1">
      <x:c r="A190" s="2"/>
      <x:c r="B190" s="2"/>
      <x:c r="C190" s="2" t="str">
        <x:v>184</x:v>
      </x:c>
      <x:c r="D190" s="2" t="str">
        <x:v>1.000 m²</x:v>
      </x:c>
      <x:c r="E190" s="10" t="n">
        <x:v>1000</x:v>
      </x:c>
      <x:c r="F190" s="29" t="n">
        <x:f>E190/Premissas!$F$12*(Resumo!$F$30+Resumo!$F$31)</x:f>
        <x:v>56674.397192028984</x:v>
      </x:c>
      <x:c r="G190" s="29" t="n">
        <x:f>E190/Premissas!$F$12*Resumo!$F$37</x:f>
        <x:v>125736.13744479891</x:v>
      </x:c>
      <x:c r="H190" s="29" t="n">
        <x:f>E190/Premissas!$F$12*Resumo!$F$40</x:f>
        <x:v>2977.7336559695887</x:v>
      </x:c>
      <x:c r="I190" s="10" t="n">
        <x:f>SUM(F190:H190)</x:f>
        <x:v>185388.26829279747</x:v>
      </x:c>
      <x:c r="J190" s="10" t="n">
        <x:f>I190/E190</x:f>
        <x:v>185.38826829279748</x:v>
      </x:c>
      <x:c r="K190" s="2"/>
      <x:c r="L190" s="2"/>
      <x:c r="M190" s="2"/>
      <x:c r="N190" s="2"/>
      <x:c r="O190" s="2"/>
      <x:c r="P190" s="2"/>
      <x:c r="Q190" s="2"/>
      <x:c r="R190" s="2"/>
      <x:c r="S190" s="2"/>
    </x:row>
    <x:row r="191" ht="26" customHeight="1">
      <x:c r="A191" s="2"/>
      <x:c r="B191" s="2"/>
      <x:c r="C191" s="2" t="str">
        <x:v>185</x:v>
      </x:c>
      <x:c r="D191" s="2" t="str">
        <x:v>1.000 m²</x:v>
      </x:c>
      <x:c r="E191" s="10" t="n">
        <x:v>1000</x:v>
      </x:c>
      <x:c r="F191" s="29" t="n">
        <x:f>E191/Premissas!$F$12*(Resumo!$F$30+Resumo!$F$31)</x:f>
        <x:v>56674.397192028984</x:v>
      </x:c>
      <x:c r="G191" s="29" t="n">
        <x:f>E191/Premissas!$F$12*Resumo!$F$37</x:f>
        <x:v>125736.13744479891</x:v>
      </x:c>
      <x:c r="H191" s="29" t="n">
        <x:f>E191/Premissas!$F$12*Resumo!$F$40</x:f>
        <x:v>2977.7336559695887</x:v>
      </x:c>
      <x:c r="I191" s="10" t="n">
        <x:f>SUM(F191:H191)</x:f>
        <x:v>185388.26829279747</x:v>
      </x:c>
      <x:c r="J191" s="10" t="n">
        <x:f>I191/E191</x:f>
        <x:v>185.38826829279748</x:v>
      </x:c>
      <x:c r="K191" s="2"/>
      <x:c r="L191" s="2"/>
      <x:c r="M191" s="2"/>
      <x:c r="N191" s="2"/>
      <x:c r="O191" s="2"/>
      <x:c r="P191" s="2"/>
      <x:c r="Q191" s="2"/>
      <x:c r="R191" s="2"/>
      <x:c r="S191" s="2"/>
    </x:row>
    <x:row r="192" ht="26" customHeight="1">
      <x:c r="A192" s="2"/>
      <x:c r="B192" s="2"/>
      <x:c r="C192" s="2" t="str">
        <x:v>186</x:v>
      </x:c>
      <x:c r="D192" s="2" t="str">
        <x:v>1.000 m²</x:v>
      </x:c>
      <x:c r="E192" s="10" t="n">
        <x:v>1000</x:v>
      </x:c>
      <x:c r="F192" s="29" t="n">
        <x:f>E192/Premissas!$F$12*(Resumo!$F$30+Resumo!$F$31)</x:f>
        <x:v>56674.397192028984</x:v>
      </x:c>
      <x:c r="G192" s="29" t="n">
        <x:f>E192/Premissas!$F$12*Resumo!$F$37</x:f>
        <x:v>125736.13744479891</x:v>
      </x:c>
      <x:c r="H192" s="29" t="n">
        <x:f>E192/Premissas!$F$12*Resumo!$F$40</x:f>
        <x:v>2977.7336559695887</x:v>
      </x:c>
      <x:c r="I192" s="10" t="n">
        <x:f>SUM(F192:H192)</x:f>
        <x:v>185388.26829279747</x:v>
      </x:c>
      <x:c r="J192" s="10" t="n">
        <x:f>I192/E192</x:f>
        <x:v>185.38826829279748</x:v>
      </x:c>
      <x:c r="K192" s="2"/>
      <x:c r="L192" s="2"/>
      <x:c r="M192" s="2"/>
      <x:c r="N192" s="2"/>
      <x:c r="O192" s="2"/>
      <x:c r="P192" s="2"/>
      <x:c r="Q192" s="2"/>
      <x:c r="R192" s="2"/>
      <x:c r="S192" s="2"/>
    </x:row>
    <x:row r="193" ht="26" customHeight="1">
      <x:c r="A193" s="2"/>
      <x:c r="B193" s="2"/>
      <x:c r="C193" s="2" t="str">
        <x:v>187</x:v>
      </x:c>
      <x:c r="D193" s="2" t="str">
        <x:v>1.000 m²</x:v>
      </x:c>
      <x:c r="E193" s="10" t="n">
        <x:v>1000</x:v>
      </x:c>
      <x:c r="F193" s="29" t="n">
        <x:f>E193/Premissas!$F$12*(Resumo!$F$30+Resumo!$F$31)</x:f>
        <x:v>56674.397192028984</x:v>
      </x:c>
      <x:c r="G193" s="29" t="n">
        <x:f>E193/Premissas!$F$12*Resumo!$F$37</x:f>
        <x:v>125736.13744479891</x:v>
      </x:c>
      <x:c r="H193" s="29" t="n">
        <x:f>E193/Premissas!$F$12*Resumo!$F$40</x:f>
        <x:v>2977.7336559695887</x:v>
      </x:c>
      <x:c r="I193" s="10" t="n">
        <x:f>SUM(F193:H193)</x:f>
        <x:v>185388.26829279747</x:v>
      </x:c>
      <x:c r="J193" s="10" t="n">
        <x:f>I193/E193</x:f>
        <x:v>185.38826829279748</x:v>
      </x:c>
      <x:c r="K193" s="2"/>
      <x:c r="L193" s="2"/>
      <x:c r="M193" s="2"/>
      <x:c r="N193" s="2"/>
      <x:c r="O193" s="2"/>
      <x:c r="P193" s="2"/>
      <x:c r="Q193" s="2"/>
      <x:c r="R193" s="2"/>
      <x:c r="S193" s="2"/>
    </x:row>
    <x:row r="194" ht="26" customHeight="1">
      <x:c r="A194" s="2"/>
      <x:c r="B194" s="2"/>
      <x:c r="C194" s="2" t="str">
        <x:v>188</x:v>
      </x:c>
      <x:c r="D194" s="2" t="str">
        <x:v>1.000 m²</x:v>
      </x:c>
      <x:c r="E194" s="10" t="n">
        <x:v>1000</x:v>
      </x:c>
      <x:c r="F194" s="29" t="n">
        <x:f>E194/Premissas!$F$12*(Resumo!$F$30+Resumo!$F$31)</x:f>
        <x:v>56674.397192028984</x:v>
      </x:c>
      <x:c r="G194" s="29" t="n">
        <x:f>E194/Premissas!$F$12*Resumo!$F$37</x:f>
        <x:v>125736.13744479891</x:v>
      </x:c>
      <x:c r="H194" s="29" t="n">
        <x:f>E194/Premissas!$F$12*Resumo!$F$40</x:f>
        <x:v>2977.7336559695887</x:v>
      </x:c>
      <x:c r="I194" s="10" t="n">
        <x:f>SUM(F194:H194)</x:f>
        <x:v>185388.26829279747</x:v>
      </x:c>
      <x:c r="J194" s="10" t="n">
        <x:f>I194/E194</x:f>
        <x:v>185.38826829279748</x:v>
      </x:c>
      <x:c r="K194" s="2"/>
      <x:c r="L194" s="2"/>
      <x:c r="M194" s="2"/>
      <x:c r="N194" s="2"/>
      <x:c r="O194" s="2"/>
      <x:c r="P194" s="2"/>
      <x:c r="Q194" s="2"/>
      <x:c r="R194" s="2"/>
      <x:c r="S194" s="2"/>
    </x:row>
    <x:row r="195" ht="26" customHeight="1">
      <x:c r="A195" s="2"/>
      <x:c r="B195" s="2"/>
      <x:c r="C195" s="2" t="str">
        <x:v>189</x:v>
      </x:c>
      <x:c r="D195" s="2" t="str">
        <x:v>1.000 m²</x:v>
      </x:c>
      <x:c r="E195" s="10" t="n">
        <x:v>1000</x:v>
      </x:c>
      <x:c r="F195" s="29" t="n">
        <x:f>E195/Premissas!$F$12*(Resumo!$F$30+Resumo!$F$31)</x:f>
        <x:v>56674.397192028984</x:v>
      </x:c>
      <x:c r="G195" s="29" t="n">
        <x:f>E195/Premissas!$F$12*Resumo!$F$37</x:f>
        <x:v>125736.13744479891</x:v>
      </x:c>
      <x:c r="H195" s="29" t="n">
        <x:f>E195/Premissas!$F$12*Resumo!$F$40</x:f>
        <x:v>2977.7336559695887</x:v>
      </x:c>
      <x:c r="I195" s="10" t="n">
        <x:f>SUM(F195:H195)</x:f>
        <x:v>185388.26829279747</x:v>
      </x:c>
      <x:c r="J195" s="10" t="n">
        <x:f>I195/E195</x:f>
        <x:v>185.38826829279748</x:v>
      </x:c>
      <x:c r="K195" s="2"/>
      <x:c r="L195" s="2"/>
      <x:c r="M195" s="2"/>
      <x:c r="N195" s="2"/>
      <x:c r="O195" s="2"/>
      <x:c r="P195" s="2"/>
      <x:c r="Q195" s="2"/>
      <x:c r="R195" s="2"/>
      <x:c r="S195" s="2"/>
    </x:row>
    <x:row r="196" ht="26" customHeight="1">
      <x:c r="A196" s="2"/>
      <x:c r="B196" s="2"/>
      <x:c r="C196" s="2" t="str">
        <x:v>190</x:v>
      </x:c>
      <x:c r="D196" s="2" t="str">
        <x:v>1.000 m²</x:v>
      </x:c>
      <x:c r="E196" s="10" t="n">
        <x:v>1000</x:v>
      </x:c>
      <x:c r="F196" s="29" t="n">
        <x:f>E196/Premissas!$F$12*(Resumo!$F$30+Resumo!$F$31)</x:f>
        <x:v>56674.397192028984</x:v>
      </x:c>
      <x:c r="G196" s="29" t="n">
        <x:f>E196/Premissas!$F$12*Resumo!$F$37</x:f>
        <x:v>125736.13744479891</x:v>
      </x:c>
      <x:c r="H196" s="29" t="n">
        <x:f>E196/Premissas!$F$12*Resumo!$F$40</x:f>
        <x:v>2977.7336559695887</x:v>
      </x:c>
      <x:c r="I196" s="10" t="n">
        <x:f>SUM(F196:H196)</x:f>
        <x:v>185388.26829279747</x:v>
      </x:c>
      <x:c r="J196" s="10" t="n">
        <x:f>I196/E196</x:f>
        <x:v>185.38826829279748</x:v>
      </x:c>
      <x:c r="K196" s="2"/>
      <x:c r="L196" s="2"/>
      <x:c r="M196" s="2"/>
      <x:c r="N196" s="2"/>
      <x:c r="O196" s="2"/>
      <x:c r="P196" s="2"/>
      <x:c r="Q196" s="2"/>
      <x:c r="R196" s="2"/>
      <x:c r="S196" s="2"/>
    </x:row>
    <x:row r="197" ht="26" customHeight="1">
      <x:c r="A197" s="2"/>
      <x:c r="B197" s="2"/>
      <x:c r="C197" s="2" t="str">
        <x:v>191</x:v>
      </x:c>
      <x:c r="D197" s="2" t="str">
        <x:v>1.000 m²</x:v>
      </x:c>
      <x:c r="E197" s="10" t="n">
        <x:v>1000</x:v>
      </x:c>
      <x:c r="F197" s="29" t="n">
        <x:f>E197/Premissas!$F$12*(Resumo!$F$30+Resumo!$F$31)</x:f>
        <x:v>56674.397192028984</x:v>
      </x:c>
      <x:c r="G197" s="29" t="n">
        <x:f>E197/Premissas!$F$12*Resumo!$F$37</x:f>
        <x:v>125736.13744479891</x:v>
      </x:c>
      <x:c r="H197" s="29" t="n">
        <x:f>E197/Premissas!$F$12*Resumo!$F$40</x:f>
        <x:v>2977.7336559695887</x:v>
      </x:c>
      <x:c r="I197" s="10" t="n">
        <x:f>SUM(F197:H197)</x:f>
        <x:v>185388.26829279747</x:v>
      </x:c>
      <x:c r="J197" s="10" t="n">
        <x:f>I197/E197</x:f>
        <x:v>185.38826829279748</x:v>
      </x:c>
      <x:c r="K197" s="2"/>
      <x:c r="L197" s="2"/>
      <x:c r="M197" s="2"/>
      <x:c r="N197" s="2"/>
      <x:c r="O197" s="2"/>
      <x:c r="P197" s="2"/>
      <x:c r="Q197" s="2"/>
      <x:c r="R197" s="2"/>
      <x:c r="S197" s="2"/>
    </x:row>
    <x:row r="198" ht="26" customHeight="1">
      <x:c r="A198" s="2"/>
      <x:c r="B198" s="2"/>
      <x:c r="C198" s="2" t="str">
        <x:v>192</x:v>
      </x:c>
      <x:c r="D198" s="2" t="str">
        <x:v>1.000 m²</x:v>
      </x:c>
      <x:c r="E198" s="10" t="n">
        <x:v>1000</x:v>
      </x:c>
      <x:c r="F198" s="29" t="n">
        <x:f>E198/Premissas!$F$12*(Resumo!$F$30+Resumo!$F$31)</x:f>
        <x:v>56674.397192028984</x:v>
      </x:c>
      <x:c r="G198" s="29" t="n">
        <x:f>E198/Premissas!$F$12*Resumo!$F$37</x:f>
        <x:v>125736.13744479891</x:v>
      </x:c>
      <x:c r="H198" s="29" t="n">
        <x:f>E198/Premissas!$F$12*Resumo!$F$40</x:f>
        <x:v>2977.7336559695887</x:v>
      </x:c>
      <x:c r="I198" s="10" t="n">
        <x:f>SUM(F198:H198)</x:f>
        <x:v>185388.26829279747</x:v>
      </x:c>
      <x:c r="J198" s="10" t="n">
        <x:f>I198/E198</x:f>
        <x:v>185.38826829279748</x:v>
      </x:c>
      <x:c r="K198" s="2"/>
      <x:c r="L198" s="2"/>
      <x:c r="M198" s="2"/>
      <x:c r="N198" s="2"/>
      <x:c r="O198" s="2"/>
      <x:c r="P198" s="2"/>
      <x:c r="Q198" s="2"/>
      <x:c r="R198" s="2"/>
      <x:c r="S198" s="2"/>
    </x:row>
    <x:row r="199" ht="26" customHeight="1">
      <x:c r="A199" s="2"/>
      <x:c r="B199" s="2"/>
      <x:c r="C199" s="2" t="str">
        <x:v>193</x:v>
      </x:c>
      <x:c r="D199" s="2" t="str">
        <x:v>1.000 m²</x:v>
      </x:c>
      <x:c r="E199" s="10" t="n">
        <x:v>1000</x:v>
      </x:c>
      <x:c r="F199" s="29" t="n">
        <x:f>E199/Premissas!$F$12*(Resumo!$F$30+Resumo!$F$31)</x:f>
        <x:v>56674.397192028984</x:v>
      </x:c>
      <x:c r="G199" s="29" t="n">
        <x:f>E199/Premissas!$F$12*Resumo!$F$37</x:f>
        <x:v>125736.13744479891</x:v>
      </x:c>
      <x:c r="H199" s="29" t="n">
        <x:f>E199/Premissas!$F$12*Resumo!$F$40</x:f>
        <x:v>2977.7336559695887</x:v>
      </x:c>
      <x:c r="I199" s="10" t="n">
        <x:f>SUM(F199:H199)</x:f>
        <x:v>185388.26829279747</x:v>
      </x:c>
      <x:c r="J199" s="10" t="n">
        <x:f>I199/E199</x:f>
        <x:v>185.38826829279748</x:v>
      </x:c>
      <x:c r="K199" s="2"/>
      <x:c r="L199" s="2"/>
      <x:c r="M199" s="2"/>
      <x:c r="N199" s="2"/>
      <x:c r="O199" s="2"/>
      <x:c r="P199" s="2"/>
      <x:c r="Q199" s="2"/>
      <x:c r="R199" s="2"/>
      <x:c r="S199" s="2"/>
    </x:row>
    <x:row r="200" ht="26" customHeight="1">
      <x:c r="A200" s="2"/>
      <x:c r="B200" s="2"/>
      <x:c r="C200" s="2" t="str">
        <x:v>194</x:v>
      </x:c>
      <x:c r="D200" s="2" t="str">
        <x:v>1.000 m²</x:v>
      </x:c>
      <x:c r="E200" s="10" t="n">
        <x:v>1000</x:v>
      </x:c>
      <x:c r="F200" s="29" t="n">
        <x:f>E200/Premissas!$F$12*(Resumo!$F$30+Resumo!$F$31)</x:f>
        <x:v>56674.397192028984</x:v>
      </x:c>
      <x:c r="G200" s="29" t="n">
        <x:f>E200/Premissas!$F$12*Resumo!$F$37</x:f>
        <x:v>125736.13744479891</x:v>
      </x:c>
      <x:c r="H200" s="29" t="n">
        <x:f>E200/Premissas!$F$12*Resumo!$F$40</x:f>
        <x:v>2977.7336559695887</x:v>
      </x:c>
      <x:c r="I200" s="10" t="n">
        <x:f>SUM(F200:H200)</x:f>
        <x:v>185388.26829279747</x:v>
      </x:c>
      <x:c r="J200" s="10" t="n">
        <x:f>I200/E200</x:f>
        <x:v>185.38826829279748</x:v>
      </x:c>
      <x:c r="K200" s="2"/>
      <x:c r="L200" s="2"/>
      <x:c r="M200" s="2"/>
      <x:c r="N200" s="2"/>
      <x:c r="O200" s="2"/>
      <x:c r="P200" s="2"/>
      <x:c r="Q200" s="2"/>
      <x:c r="R200" s="2"/>
      <x:c r="S200" s="2"/>
    </x:row>
    <x:row r="201" ht="26" customHeight="1">
      <x:c r="A201" s="2"/>
      <x:c r="B201" s="2"/>
      <x:c r="C201" s="2" t="str">
        <x:v>195</x:v>
      </x:c>
      <x:c r="D201" s="2" t="str">
        <x:v>1.000 m²</x:v>
      </x:c>
      <x:c r="E201" s="10" t="n">
        <x:v>1000</x:v>
      </x:c>
      <x:c r="F201" s="29" t="n">
        <x:f>E201/Premissas!$F$12*(Resumo!$F$30+Resumo!$F$31)</x:f>
        <x:v>56674.397192028984</x:v>
      </x:c>
      <x:c r="G201" s="29" t="n">
        <x:f>E201/Premissas!$F$12*Resumo!$F$37</x:f>
        <x:v>125736.13744479891</x:v>
      </x:c>
      <x:c r="H201" s="29" t="n">
        <x:f>E201/Premissas!$F$12*Resumo!$F$40</x:f>
        <x:v>2977.7336559695887</x:v>
      </x:c>
      <x:c r="I201" s="10" t="n">
        <x:f>SUM(F201:H201)</x:f>
        <x:v>185388.26829279747</x:v>
      </x:c>
      <x:c r="J201" s="10" t="n">
        <x:f>I201/E201</x:f>
        <x:v>185.38826829279748</x:v>
      </x:c>
      <x:c r="K201" s="2"/>
      <x:c r="L201" s="2"/>
      <x:c r="M201" s="2"/>
      <x:c r="N201" s="2"/>
      <x:c r="O201" s="2"/>
      <x:c r="P201" s="2"/>
      <x:c r="Q201" s="2"/>
      <x:c r="R201" s="2"/>
      <x:c r="S201" s="2"/>
    </x:row>
    <x:row r="202" ht="26" customHeight="1">
      <x:c r="A202" s="2"/>
      <x:c r="B202" s="2"/>
      <x:c r="C202" s="2" t="str">
        <x:v>196</x:v>
      </x:c>
      <x:c r="D202" s="2" t="str">
        <x:v>1.000 m²</x:v>
      </x:c>
      <x:c r="E202" s="10" t="n">
        <x:v>1000</x:v>
      </x:c>
      <x:c r="F202" s="29" t="n">
        <x:f>E202/Premissas!$F$12*(Resumo!$F$30+Resumo!$F$31)</x:f>
        <x:v>56674.397192028984</x:v>
      </x:c>
      <x:c r="G202" s="29" t="n">
        <x:f>E202/Premissas!$F$12*Resumo!$F$37</x:f>
        <x:v>125736.13744479891</x:v>
      </x:c>
      <x:c r="H202" s="29" t="n">
        <x:f>E202/Premissas!$F$12*Resumo!$F$40</x:f>
        <x:v>2977.7336559695887</x:v>
      </x:c>
      <x:c r="I202" s="10" t="n">
        <x:f>SUM(F202:H202)</x:f>
        <x:v>185388.26829279747</x:v>
      </x:c>
      <x:c r="J202" s="10" t="n">
        <x:f>I202/E202</x:f>
        <x:v>185.38826829279748</x:v>
      </x:c>
      <x:c r="K202" s="2"/>
      <x:c r="L202" s="2"/>
      <x:c r="M202" s="2"/>
      <x:c r="N202" s="2"/>
      <x:c r="O202" s="2"/>
      <x:c r="P202" s="2"/>
      <x:c r="Q202" s="2"/>
      <x:c r="R202" s="2"/>
      <x:c r="S202" s="2"/>
    </x:row>
    <x:row r="203" ht="26" customHeight="1">
      <x:c r="A203" s="2"/>
      <x:c r="B203" s="2"/>
      <x:c r="C203" s="2" t="str">
        <x:v>197</x:v>
      </x:c>
      <x:c r="D203" s="2" t="str">
        <x:v>1.000 m²</x:v>
      </x:c>
      <x:c r="E203" s="10" t="n">
        <x:v>1000</x:v>
      </x:c>
      <x:c r="F203" s="29" t="n">
        <x:f>E203/Premissas!$F$12*(Resumo!$F$30+Resumo!$F$31)</x:f>
        <x:v>56674.397192028984</x:v>
      </x:c>
      <x:c r="G203" s="29" t="n">
        <x:f>E203/Premissas!$F$12*Resumo!$F$37</x:f>
        <x:v>125736.13744479891</x:v>
      </x:c>
      <x:c r="H203" s="29" t="n">
        <x:f>E203/Premissas!$F$12*Resumo!$F$40</x:f>
        <x:v>2977.7336559695887</x:v>
      </x:c>
      <x:c r="I203" s="10" t="n">
        <x:f>SUM(F203:H203)</x:f>
        <x:v>185388.26829279747</x:v>
      </x:c>
      <x:c r="J203" s="10" t="n">
        <x:f>I203/E203</x:f>
        <x:v>185.38826829279748</x:v>
      </x:c>
      <x:c r="K203" s="2"/>
      <x:c r="L203" s="2"/>
      <x:c r="M203" s="2"/>
      <x:c r="N203" s="2"/>
      <x:c r="O203" s="2"/>
      <x:c r="P203" s="2"/>
      <x:c r="Q203" s="2"/>
      <x:c r="R203" s="2"/>
      <x:c r="S203" s="2"/>
    </x:row>
    <x:row r="204" ht="26" customHeight="1">
      <x:c r="A204" s="2"/>
      <x:c r="B204" s="2"/>
      <x:c r="C204" s="2" t="str">
        <x:v>198</x:v>
      </x:c>
      <x:c r="D204" s="2" t="str">
        <x:v>1.000 m²</x:v>
      </x:c>
      <x:c r="E204" s="10" t="n">
        <x:v>1000</x:v>
      </x:c>
      <x:c r="F204" s="29" t="n">
        <x:f>E204/Premissas!$F$12*(Resumo!$F$30+Resumo!$F$31)</x:f>
        <x:v>56674.397192028984</x:v>
      </x:c>
      <x:c r="G204" s="29" t="n">
        <x:f>E204/Premissas!$F$12*Resumo!$F$37</x:f>
        <x:v>125736.13744479891</x:v>
      </x:c>
      <x:c r="H204" s="29" t="n">
        <x:f>E204/Premissas!$F$12*Resumo!$F$40</x:f>
        <x:v>2977.7336559695887</x:v>
      </x:c>
      <x:c r="I204" s="10" t="n">
        <x:f>SUM(F204:H204)</x:f>
        <x:v>185388.26829279747</x:v>
      </x:c>
      <x:c r="J204" s="10" t="n">
        <x:f>I204/E204</x:f>
        <x:v>185.38826829279748</x:v>
      </x:c>
      <x:c r="K204" s="2"/>
      <x:c r="L204" s="2"/>
      <x:c r="M204" s="2"/>
      <x:c r="N204" s="2"/>
      <x:c r="O204" s="2"/>
      <x:c r="P204" s="2"/>
      <x:c r="Q204" s="2"/>
      <x:c r="R204" s="2"/>
      <x:c r="S204" s="2"/>
    </x:row>
    <x:row r="205" ht="26" customHeight="1">
      <x:c r="A205" s="2"/>
      <x:c r="B205" s="2"/>
      <x:c r="C205" s="2" t="str">
        <x:v>199</x:v>
      </x:c>
      <x:c r="D205" s="2" t="str">
        <x:v>1.000 m²</x:v>
      </x:c>
      <x:c r="E205" s="10" t="n">
        <x:v>1000</x:v>
      </x:c>
      <x:c r="F205" s="29" t="n">
        <x:f>E205/Premissas!$F$12*(Resumo!$F$30+Resumo!$F$31)</x:f>
        <x:v>56674.397192028984</x:v>
      </x:c>
      <x:c r="G205" s="29" t="n">
        <x:f>E205/Premissas!$F$12*Resumo!$F$37</x:f>
        <x:v>125736.13744479891</x:v>
      </x:c>
      <x:c r="H205" s="29" t="n">
        <x:f>E205/Premissas!$F$12*Resumo!$F$40</x:f>
        <x:v>2977.7336559695887</x:v>
      </x:c>
      <x:c r="I205" s="10" t="n">
        <x:f>SUM(F205:H205)</x:f>
        <x:v>185388.26829279747</x:v>
      </x:c>
      <x:c r="J205" s="10" t="n">
        <x:f>I205/E205</x:f>
        <x:v>185.38826829279748</x:v>
      </x:c>
      <x:c r="K205" s="2"/>
      <x:c r="L205" s="2"/>
      <x:c r="M205" s="2"/>
      <x:c r="N205" s="2"/>
      <x:c r="O205" s="2"/>
      <x:c r="P205" s="2"/>
      <x:c r="Q205" s="2"/>
      <x:c r="R205" s="2"/>
      <x:c r="S205" s="2"/>
    </x:row>
    <x:row r="206" ht="26" customHeight="1">
      <x:c r="A206" s="2"/>
      <x:c r="B206" s="2"/>
      <x:c r="C206" s="2" t="str">
        <x:v>200</x:v>
      </x:c>
      <x:c r="D206" s="2" t="str">
        <x:v>1.000 m²</x:v>
      </x:c>
      <x:c r="E206" s="10" t="n">
        <x:v>1000</x:v>
      </x:c>
      <x:c r="F206" s="29" t="n">
        <x:f>E206/Premissas!$F$12*(Resumo!$F$30+Resumo!$F$31)</x:f>
        <x:v>56674.397192028984</x:v>
      </x:c>
      <x:c r="G206" s="29" t="n">
        <x:f>E206/Premissas!$F$12*Resumo!$F$37</x:f>
        <x:v>125736.13744479891</x:v>
      </x:c>
      <x:c r="H206" s="29" t="n">
        <x:f>E206/Premissas!$F$12*Resumo!$F$40</x:f>
        <x:v>2977.7336559695887</x:v>
      </x:c>
      <x:c r="I206" s="10" t="n">
        <x:f>SUM(F206:H206)</x:f>
        <x:v>185388.26829279747</x:v>
      </x:c>
      <x:c r="J206" s="10" t="n">
        <x:f>I206/E206</x:f>
        <x:v>185.38826829279748</x:v>
      </x:c>
      <x:c r="K206" s="2"/>
      <x:c r="L206" s="2"/>
      <x:c r="M206" s="2"/>
      <x:c r="N206" s="2"/>
      <x:c r="O206" s="2"/>
      <x:c r="P206" s="2"/>
      <x:c r="Q206" s="2"/>
      <x:c r="R206" s="2"/>
      <x:c r="S206" s="2"/>
    </x:row>
    <x:row r="207" ht="26" customHeight="1">
      <x:c r="A207" s="2"/>
      <x:c r="B207" s="2"/>
      <x:c r="C207" s="2" t="str">
        <x:v>201</x:v>
      </x:c>
      <x:c r="D207" s="2" t="str">
        <x:v>1.000 m²</x:v>
      </x:c>
      <x:c r="E207" s="10" t="n">
        <x:v>1000</x:v>
      </x:c>
      <x:c r="F207" s="29" t="n">
        <x:f>E207/Premissas!$F$12*(Resumo!$F$30+Resumo!$F$31)</x:f>
        <x:v>56674.397192028984</x:v>
      </x:c>
      <x:c r="G207" s="29" t="n">
        <x:f>E207/Premissas!$F$12*Resumo!$F$37</x:f>
        <x:v>125736.13744479891</x:v>
      </x:c>
      <x:c r="H207" s="29" t="n">
        <x:f>E207/Premissas!$F$12*Resumo!$F$40</x:f>
        <x:v>2977.7336559695887</x:v>
      </x:c>
      <x:c r="I207" s="10" t="n">
        <x:f>SUM(F207:H207)</x:f>
        <x:v>185388.26829279747</x:v>
      </x:c>
      <x:c r="J207" s="10" t="n">
        <x:f>I207/E207</x:f>
        <x:v>185.38826829279748</x:v>
      </x:c>
      <x:c r="K207" s="2"/>
      <x:c r="L207" s="2"/>
      <x:c r="M207" s="2"/>
      <x:c r="N207" s="2"/>
      <x:c r="O207" s="2"/>
      <x:c r="P207" s="2"/>
      <x:c r="Q207" s="2"/>
      <x:c r="R207" s="2"/>
      <x:c r="S207" s="2"/>
    </x:row>
    <x:row r="208" ht="26" customHeight="1">
      <x:c r="A208" s="2"/>
      <x:c r="B208" s="2"/>
      <x:c r="C208" s="2" t="str">
        <x:v>202</x:v>
      </x:c>
      <x:c r="D208" s="2" t="str">
        <x:v>1.000 m²</x:v>
      </x:c>
      <x:c r="E208" s="10" t="n">
        <x:v>1000</x:v>
      </x:c>
      <x:c r="F208" s="29" t="n">
        <x:f>E208/Premissas!$F$12*(Resumo!$F$30+Resumo!$F$31)</x:f>
        <x:v>56674.397192028984</x:v>
      </x:c>
      <x:c r="G208" s="29" t="n">
        <x:f>E208/Premissas!$F$12*Resumo!$F$37</x:f>
        <x:v>125736.13744479891</x:v>
      </x:c>
      <x:c r="H208" s="29" t="n">
        <x:f>E208/Premissas!$F$12*Resumo!$F$40</x:f>
        <x:v>2977.7336559695887</x:v>
      </x:c>
      <x:c r="I208" s="10" t="n">
        <x:f>SUM(F208:H208)</x:f>
        <x:v>185388.26829279747</x:v>
      </x:c>
      <x:c r="J208" s="10" t="n">
        <x:f>I208/E208</x:f>
        <x:v>185.38826829279748</x:v>
      </x:c>
      <x:c r="K208" s="2"/>
      <x:c r="L208" s="2"/>
      <x:c r="M208" s="2"/>
      <x:c r="N208" s="2"/>
      <x:c r="O208" s="2"/>
      <x:c r="P208" s="2"/>
      <x:c r="Q208" s="2"/>
      <x:c r="R208" s="2"/>
      <x:c r="S208" s="2"/>
    </x:row>
    <x:row r="209" ht="26" customHeight="1">
      <x:c r="A209" s="2"/>
      <x:c r="B209" s="2"/>
      <x:c r="C209" s="2" t="str">
        <x:v>203</x:v>
      </x:c>
      <x:c r="D209" s="2" t="str">
        <x:v>1.000 m²</x:v>
      </x:c>
      <x:c r="E209" s="10" t="n">
        <x:v>1000</x:v>
      </x:c>
      <x:c r="F209" s="29" t="n">
        <x:f>E209/Premissas!$F$12*(Resumo!$F$30+Resumo!$F$31)</x:f>
        <x:v>56674.397192028984</x:v>
      </x:c>
      <x:c r="G209" s="29" t="n">
        <x:f>E209/Premissas!$F$12*Resumo!$F$37</x:f>
        <x:v>125736.13744479891</x:v>
      </x:c>
      <x:c r="H209" s="29" t="n">
        <x:f>E209/Premissas!$F$12*Resumo!$F$40</x:f>
        <x:v>2977.7336559695887</x:v>
      </x:c>
      <x:c r="I209" s="10" t="n">
        <x:f>SUM(F209:H209)</x:f>
        <x:v>185388.26829279747</x:v>
      </x:c>
      <x:c r="J209" s="10" t="n">
        <x:f>I209/E209</x:f>
        <x:v>185.38826829279748</x:v>
      </x:c>
      <x:c r="K209" s="2"/>
      <x:c r="L209" s="2"/>
      <x:c r="M209" s="2"/>
      <x:c r="N209" s="2"/>
      <x:c r="O209" s="2"/>
      <x:c r="P209" s="2"/>
      <x:c r="Q209" s="2"/>
      <x:c r="R209" s="2"/>
      <x:c r="S209" s="2"/>
    </x:row>
    <x:row r="210" ht="26" customHeight="1">
      <x:c r="A210" s="2"/>
      <x:c r="B210" s="2"/>
      <x:c r="C210" s="2" t="str">
        <x:v>204</x:v>
      </x:c>
      <x:c r="D210" s="2" t="str">
        <x:v>1.000 m²</x:v>
      </x:c>
      <x:c r="E210" s="10" t="n">
        <x:v>1000</x:v>
      </x:c>
      <x:c r="F210" s="29" t="n">
        <x:f>E210/Premissas!$F$12*(Resumo!$F$30+Resumo!$F$31)</x:f>
        <x:v>56674.397192028984</x:v>
      </x:c>
      <x:c r="G210" s="29" t="n">
        <x:f>E210/Premissas!$F$12*Resumo!$F$37</x:f>
        <x:v>125736.13744479891</x:v>
      </x:c>
      <x:c r="H210" s="29" t="n">
        <x:f>E210/Premissas!$F$12*Resumo!$F$40</x:f>
        <x:v>2977.7336559695887</x:v>
      </x:c>
      <x:c r="I210" s="10" t="n">
        <x:f>SUM(F210:H210)</x:f>
        <x:v>185388.26829279747</x:v>
      </x:c>
      <x:c r="J210" s="10" t="n">
        <x:f>I210/E210</x:f>
        <x:v>185.38826829279748</x:v>
      </x:c>
      <x:c r="K210" s="2"/>
      <x:c r="L210" s="2"/>
      <x:c r="M210" s="2"/>
      <x:c r="N210" s="2"/>
      <x:c r="O210" s="2"/>
      <x:c r="P210" s="2"/>
      <x:c r="Q210" s="2"/>
      <x:c r="R210" s="2"/>
      <x:c r="S210" s="2"/>
    </x:row>
    <x:row r="211" ht="26" customHeight="1">
      <x:c r="A211" s="2"/>
      <x:c r="B211" s="2"/>
      <x:c r="C211" s="2" t="str">
        <x:v>205</x:v>
      </x:c>
      <x:c r="D211" s="2" t="str">
        <x:v>1.000 m²</x:v>
      </x:c>
      <x:c r="E211" s="10" t="n">
        <x:v>1000</x:v>
      </x:c>
      <x:c r="F211" s="29" t="n">
        <x:f>E211/Premissas!$F$12*(Resumo!$F$30+Resumo!$F$31)</x:f>
        <x:v>56674.397192028984</x:v>
      </x:c>
      <x:c r="G211" s="29" t="n">
        <x:f>E211/Premissas!$F$12*Resumo!$F$37</x:f>
        <x:v>125736.13744479891</x:v>
      </x:c>
      <x:c r="H211" s="29" t="n">
        <x:f>E211/Premissas!$F$12*Resumo!$F$40</x:f>
        <x:v>2977.7336559695887</x:v>
      </x:c>
      <x:c r="I211" s="10" t="n">
        <x:f>SUM(F211:H211)</x:f>
        <x:v>185388.26829279747</x:v>
      </x:c>
      <x:c r="J211" s="10" t="n">
        <x:f>I211/E211</x:f>
        <x:v>185.38826829279748</x:v>
      </x:c>
      <x:c r="K211" s="2"/>
      <x:c r="L211" s="2"/>
      <x:c r="M211" s="2"/>
      <x:c r="N211" s="2"/>
      <x:c r="O211" s="2"/>
      <x:c r="P211" s="2"/>
      <x:c r="Q211" s="2"/>
      <x:c r="R211" s="2"/>
      <x:c r="S211" s="2"/>
    </x:row>
    <x:row r="212" ht="26" customHeight="1">
      <x:c r="A212" s="2"/>
      <x:c r="B212" s="2"/>
      <x:c r="C212" s="2" t="str">
        <x:v>206</x:v>
      </x:c>
      <x:c r="D212" s="2" t="str">
        <x:v>1.000 m²</x:v>
      </x:c>
      <x:c r="E212" s="10" t="n">
        <x:v>1000</x:v>
      </x:c>
      <x:c r="F212" s="29" t="n">
        <x:f>E212/Premissas!$F$12*(Resumo!$F$30+Resumo!$F$31)</x:f>
        <x:v>56674.397192028984</x:v>
      </x:c>
      <x:c r="G212" s="29" t="n">
        <x:f>E212/Premissas!$F$12*Resumo!$F$37</x:f>
        <x:v>125736.13744479891</x:v>
      </x:c>
      <x:c r="H212" s="29" t="n">
        <x:f>E212/Premissas!$F$12*Resumo!$F$40</x:f>
        <x:v>2977.7336559695887</x:v>
      </x:c>
      <x:c r="I212" s="10" t="n">
        <x:f>SUM(F212:H212)</x:f>
        <x:v>185388.26829279747</x:v>
      </x:c>
      <x:c r="J212" s="10" t="n">
        <x:f>I212/E212</x:f>
        <x:v>185.38826829279748</x:v>
      </x:c>
      <x:c r="K212" s="2"/>
      <x:c r="L212" s="2"/>
      <x:c r="M212" s="2"/>
      <x:c r="N212" s="2"/>
      <x:c r="O212" s="2"/>
      <x:c r="P212" s="2"/>
      <x:c r="Q212" s="2"/>
      <x:c r="R212" s="2"/>
      <x:c r="S212" s="2"/>
    </x:row>
    <x:row r="213" ht="26" customHeight="1">
      <x:c r="A213" s="2"/>
      <x:c r="B213" s="2"/>
      <x:c r="C213" s="2" t="str">
        <x:v>207</x:v>
      </x:c>
      <x:c r="D213" s="2" t="str">
        <x:v>1.000 m²</x:v>
      </x:c>
      <x:c r="E213" s="10" t="n">
        <x:v>1000</x:v>
      </x:c>
      <x:c r="F213" s="29" t="n">
        <x:f>E213/Premissas!$F$12*(Resumo!$F$30+Resumo!$F$31)</x:f>
        <x:v>56674.397192028984</x:v>
      </x:c>
      <x:c r="G213" s="29" t="n">
        <x:f>E213/Premissas!$F$12*Resumo!$F$37</x:f>
        <x:v>125736.13744479891</x:v>
      </x:c>
      <x:c r="H213" s="29" t="n">
        <x:f>E213/Premissas!$F$12*Resumo!$F$40</x:f>
        <x:v>2977.7336559695887</x:v>
      </x:c>
      <x:c r="I213" s="10" t="n">
        <x:f>SUM(F213:H213)</x:f>
        <x:v>185388.26829279747</x:v>
      </x:c>
      <x:c r="J213" s="10" t="n">
        <x:f>I213/E213</x:f>
        <x:v>185.38826829279748</x:v>
      </x:c>
      <x:c r="K213" s="2"/>
      <x:c r="L213" s="2"/>
      <x:c r="M213" s="2"/>
      <x:c r="N213" s="2"/>
      <x:c r="O213" s="2"/>
      <x:c r="P213" s="2"/>
      <x:c r="Q213" s="2"/>
      <x:c r="R213" s="2"/>
      <x:c r="S213" s="2"/>
    </x:row>
    <x:row r="214" ht="26" customHeight="1">
      <x:c r="A214" s="2"/>
      <x:c r="B214" s="2"/>
      <x:c r="C214" s="2" t="str">
        <x:v>208</x:v>
      </x:c>
      <x:c r="D214" s="2" t="str">
        <x:v>1.000 m²</x:v>
      </x:c>
      <x:c r="E214" s="10" t="n">
        <x:v>1000</x:v>
      </x:c>
      <x:c r="F214" s="29" t="n">
        <x:f>E214/Premissas!$F$12*(Resumo!$F$30+Resumo!$F$31)</x:f>
        <x:v>56674.397192028984</x:v>
      </x:c>
      <x:c r="G214" s="29" t="n">
        <x:f>E214/Premissas!$F$12*Resumo!$F$37</x:f>
        <x:v>125736.13744479891</x:v>
      </x:c>
      <x:c r="H214" s="29" t="n">
        <x:f>E214/Premissas!$F$12*Resumo!$F$40</x:f>
        <x:v>2977.7336559695887</x:v>
      </x:c>
      <x:c r="I214" s="10" t="n">
        <x:f>SUM(F214:H214)</x:f>
        <x:v>185388.26829279747</x:v>
      </x:c>
      <x:c r="J214" s="10" t="n">
        <x:f>I214/E214</x:f>
        <x:v>185.38826829279748</x:v>
      </x:c>
      <x:c r="K214" s="2"/>
      <x:c r="L214" s="2"/>
      <x:c r="M214" s="2"/>
      <x:c r="N214" s="2"/>
      <x:c r="O214" s="2"/>
      <x:c r="P214" s="2"/>
      <x:c r="Q214" s="2"/>
      <x:c r="R214" s="2"/>
      <x:c r="S214" s="2"/>
    </x:row>
    <x:row r="215" ht="26" customHeight="1">
      <x:c r="A215" s="2"/>
      <x:c r="B215" s="2"/>
      <x:c r="C215" s="2" t="str">
        <x:v>209</x:v>
      </x:c>
      <x:c r="D215" s="2" t="str">
        <x:v>1.000 m²</x:v>
      </x:c>
      <x:c r="E215" s="10" t="n">
        <x:v>1000</x:v>
      </x:c>
      <x:c r="F215" s="29" t="n">
        <x:f>E215/Premissas!$F$12*(Resumo!$F$30+Resumo!$F$31)</x:f>
        <x:v>56674.397192028984</x:v>
      </x:c>
      <x:c r="G215" s="29" t="n">
        <x:f>E215/Premissas!$F$12*Resumo!$F$37</x:f>
        <x:v>125736.13744479891</x:v>
      </x:c>
      <x:c r="H215" s="29" t="n">
        <x:f>E215/Premissas!$F$12*Resumo!$F$40</x:f>
        <x:v>2977.7336559695887</x:v>
      </x:c>
      <x:c r="I215" s="10" t="n">
        <x:f>SUM(F215:H215)</x:f>
        <x:v>185388.26829279747</x:v>
      </x:c>
      <x:c r="J215" s="10" t="n">
        <x:f>I215/E215</x:f>
        <x:v>185.38826829279748</x:v>
      </x:c>
      <x:c r="K215" s="2"/>
      <x:c r="L215" s="2"/>
      <x:c r="M215" s="2"/>
      <x:c r="N215" s="2"/>
      <x:c r="O215" s="2"/>
      <x:c r="P215" s="2"/>
      <x:c r="Q215" s="2"/>
      <x:c r="R215" s="2"/>
      <x:c r="S215" s="2"/>
    </x:row>
    <x:row r="216" ht="26" customHeight="1">
      <x:c r="A216" s="2"/>
      <x:c r="B216" s="2"/>
      <x:c r="C216" s="2" t="str">
        <x:v>210</x:v>
      </x:c>
      <x:c r="D216" s="2" t="str">
        <x:v>1.000 m²</x:v>
      </x:c>
      <x:c r="E216" s="10" t="n">
        <x:v>1000</x:v>
      </x:c>
      <x:c r="F216" s="29" t="n">
        <x:f>E216/Premissas!$F$12*(Resumo!$F$30+Resumo!$F$31)</x:f>
        <x:v>56674.397192028984</x:v>
      </x:c>
      <x:c r="G216" s="29" t="n">
        <x:f>E216/Premissas!$F$12*Resumo!$F$37</x:f>
        <x:v>125736.13744479891</x:v>
      </x:c>
      <x:c r="H216" s="29" t="n">
        <x:f>E216/Premissas!$F$12*Resumo!$F$40</x:f>
        <x:v>2977.7336559695887</x:v>
      </x:c>
      <x:c r="I216" s="10" t="n">
        <x:f>SUM(F216:H216)</x:f>
        <x:v>185388.26829279747</x:v>
      </x:c>
      <x:c r="J216" s="10" t="n">
        <x:f>I216/E216</x:f>
        <x:v>185.38826829279748</x:v>
      </x:c>
      <x:c r="K216" s="2"/>
      <x:c r="L216" s="2"/>
      <x:c r="M216" s="2"/>
      <x:c r="N216" s="2"/>
      <x:c r="O216" s="2"/>
      <x:c r="P216" s="2"/>
      <x:c r="Q216" s="2"/>
      <x:c r="R216" s="2"/>
      <x:c r="S216" s="2"/>
    </x:row>
    <x:row r="217" ht="26" customHeight="1">
      <x:c r="A217" s="2"/>
      <x:c r="B217" s="2"/>
      <x:c r="C217" s="2" t="str">
        <x:v>211</x:v>
      </x:c>
      <x:c r="D217" s="2" t="str">
        <x:v>1.000 m²</x:v>
      </x:c>
      <x:c r="E217" s="10" t="n">
        <x:v>1000</x:v>
      </x:c>
      <x:c r="F217" s="29" t="n">
        <x:f>E217/Premissas!$F$12*(Resumo!$F$30+Resumo!$F$31)</x:f>
        <x:v>56674.397192028984</x:v>
      </x:c>
      <x:c r="G217" s="29" t="n">
        <x:f>E217/Premissas!$F$12*Resumo!$F$37</x:f>
        <x:v>125736.13744479891</x:v>
      </x:c>
      <x:c r="H217" s="29" t="n">
        <x:f>E217/Premissas!$F$12*Resumo!$F$40</x:f>
        <x:v>2977.7336559695887</x:v>
      </x:c>
      <x:c r="I217" s="10" t="n">
        <x:f>SUM(F217:H217)</x:f>
        <x:v>185388.26829279747</x:v>
      </x:c>
      <x:c r="J217" s="10" t="n">
        <x:f>I217/E217</x:f>
        <x:v>185.38826829279748</x:v>
      </x:c>
      <x:c r="K217" s="2"/>
      <x:c r="L217" s="2"/>
      <x:c r="M217" s="2"/>
      <x:c r="N217" s="2"/>
      <x:c r="O217" s="2"/>
      <x:c r="P217" s="2"/>
      <x:c r="Q217" s="2"/>
      <x:c r="R217" s="2"/>
      <x:c r="S217" s="2"/>
    </x:row>
    <x:row r="218" ht="26" customHeight="1">
      <x:c r="A218" s="2"/>
      <x:c r="B218" s="2"/>
      <x:c r="C218" s="2" t="str">
        <x:v>212</x:v>
      </x:c>
      <x:c r="D218" s="2" t="str">
        <x:v>1.000 m²</x:v>
      </x:c>
      <x:c r="E218" s="10" t="n">
        <x:v>1000</x:v>
      </x:c>
      <x:c r="F218" s="29" t="n">
        <x:f>E218/Premissas!$F$12*(Resumo!$F$30+Resumo!$F$31)</x:f>
        <x:v>56674.397192028984</x:v>
      </x:c>
      <x:c r="G218" s="29" t="n">
        <x:f>E218/Premissas!$F$12*Resumo!$F$37</x:f>
        <x:v>125736.13744479891</x:v>
      </x:c>
      <x:c r="H218" s="29" t="n">
        <x:f>E218/Premissas!$F$12*Resumo!$F$40</x:f>
        <x:v>2977.7336559695887</x:v>
      </x:c>
      <x:c r="I218" s="10" t="n">
        <x:f>SUM(F218:H218)</x:f>
        <x:v>185388.26829279747</x:v>
      </x:c>
      <x:c r="J218" s="10" t="n">
        <x:f>I218/E218</x:f>
        <x:v>185.38826829279748</x:v>
      </x:c>
      <x:c r="K218" s="2"/>
      <x:c r="L218" s="2"/>
      <x:c r="M218" s="2"/>
      <x:c r="N218" s="2"/>
      <x:c r="O218" s="2"/>
      <x:c r="P218" s="2"/>
      <x:c r="Q218" s="2"/>
      <x:c r="R218" s="2"/>
      <x:c r="S218" s="2"/>
    </x:row>
    <x:row r="219" ht="26" customHeight="1">
      <x:c r="A219" s="2"/>
      <x:c r="B219" s="2"/>
      <x:c r="C219" s="2" t="str">
        <x:v>213</x:v>
      </x:c>
      <x:c r="D219" s="2" t="str">
        <x:v>1.000 m²</x:v>
      </x:c>
      <x:c r="E219" s="10" t="n">
        <x:v>1000</x:v>
      </x:c>
      <x:c r="F219" s="29" t="n">
        <x:f>E219/Premissas!$F$12*(Resumo!$F$30+Resumo!$F$31)</x:f>
        <x:v>56674.397192028984</x:v>
      </x:c>
      <x:c r="G219" s="29" t="n">
        <x:f>E219/Premissas!$F$12*Resumo!$F$37</x:f>
        <x:v>125736.13744479891</x:v>
      </x:c>
      <x:c r="H219" s="29" t="n">
        <x:f>E219/Premissas!$F$12*Resumo!$F$40</x:f>
        <x:v>2977.7336559695887</x:v>
      </x:c>
      <x:c r="I219" s="10" t="n">
        <x:f>SUM(F219:H219)</x:f>
        <x:v>185388.26829279747</x:v>
      </x:c>
      <x:c r="J219" s="10" t="n">
        <x:f>I219/E219</x:f>
        <x:v>185.38826829279748</x:v>
      </x:c>
      <x:c r="K219" s="2"/>
      <x:c r="L219" s="2"/>
      <x:c r="M219" s="2"/>
      <x:c r="N219" s="2"/>
      <x:c r="O219" s="2"/>
      <x:c r="P219" s="2"/>
      <x:c r="Q219" s="2"/>
      <x:c r="R219" s="2"/>
      <x:c r="S219" s="2"/>
    </x:row>
    <x:row r="220" ht="26" customHeight="1">
      <x:c r="A220" s="2"/>
      <x:c r="B220" s="2"/>
      <x:c r="C220" s="2" t="str">
        <x:v>214</x:v>
      </x:c>
      <x:c r="D220" s="2" t="str">
        <x:v>1.000 m²</x:v>
      </x:c>
      <x:c r="E220" s="10" t="n">
        <x:v>1000</x:v>
      </x:c>
      <x:c r="F220" s="29" t="n">
        <x:f>E220/Premissas!$F$12*(Resumo!$F$30+Resumo!$F$31)</x:f>
        <x:v>56674.397192028984</x:v>
      </x:c>
      <x:c r="G220" s="29" t="n">
        <x:f>E220/Premissas!$F$12*Resumo!$F$37</x:f>
        <x:v>125736.13744479891</x:v>
      </x:c>
      <x:c r="H220" s="29" t="n">
        <x:f>E220/Premissas!$F$12*Resumo!$F$40</x:f>
        <x:v>2977.7336559695887</x:v>
      </x:c>
      <x:c r="I220" s="10" t="n">
        <x:f>SUM(F220:H220)</x:f>
        <x:v>185388.26829279747</x:v>
      </x:c>
      <x:c r="J220" s="10" t="n">
        <x:f>I220/E220</x:f>
        <x:v>185.38826829279748</x:v>
      </x:c>
      <x:c r="K220" s="2"/>
      <x:c r="L220" s="2"/>
      <x:c r="M220" s="2"/>
      <x:c r="N220" s="2"/>
      <x:c r="O220" s="2"/>
      <x:c r="P220" s="2"/>
      <x:c r="Q220" s="2"/>
      <x:c r="R220" s="2"/>
      <x:c r="S220" s="2"/>
    </x:row>
    <x:row r="221" ht="26" customHeight="1">
      <x:c r="A221" s="2"/>
      <x:c r="B221" s="2"/>
      <x:c r="C221" s="2" t="str">
        <x:v>215</x:v>
      </x:c>
      <x:c r="D221" s="2" t="str">
        <x:v>1.000 m²</x:v>
      </x:c>
      <x:c r="E221" s="10" t="n">
        <x:v>1000</x:v>
      </x:c>
      <x:c r="F221" s="29" t="n">
        <x:f>E221/Premissas!$F$12*(Resumo!$F$30+Resumo!$F$31)</x:f>
        <x:v>56674.397192028984</x:v>
      </x:c>
      <x:c r="G221" s="29" t="n">
        <x:f>E221/Premissas!$F$12*Resumo!$F$37</x:f>
        <x:v>125736.13744479891</x:v>
      </x:c>
      <x:c r="H221" s="29" t="n">
        <x:f>E221/Premissas!$F$12*Resumo!$F$40</x:f>
        <x:v>2977.7336559695887</x:v>
      </x:c>
      <x:c r="I221" s="10" t="n">
        <x:f>SUM(F221:H221)</x:f>
        <x:v>185388.26829279747</x:v>
      </x:c>
      <x:c r="J221" s="10" t="n">
        <x:f>I221/E221</x:f>
        <x:v>185.38826829279748</x:v>
      </x:c>
      <x:c r="K221" s="2"/>
      <x:c r="L221" s="2"/>
      <x:c r="M221" s="2"/>
      <x:c r="N221" s="2"/>
      <x:c r="O221" s="2"/>
      <x:c r="P221" s="2"/>
      <x:c r="Q221" s="2"/>
      <x:c r="R221" s="2"/>
      <x:c r="S221" s="2"/>
    </x:row>
    <x:row r="222" ht="26" customHeight="1">
      <x:c r="A222" s="2"/>
      <x:c r="B222" s="2"/>
      <x:c r="C222" s="2" t="str">
        <x:v>216</x:v>
      </x:c>
      <x:c r="D222" s="2" t="str">
        <x:v>1.000 m²</x:v>
      </x:c>
      <x:c r="E222" s="10" t="n">
        <x:v>1000</x:v>
      </x:c>
      <x:c r="F222" s="29" t="n">
        <x:f>E222/Premissas!$F$12*(Resumo!$F$30+Resumo!$F$31)</x:f>
        <x:v>56674.397192028984</x:v>
      </x:c>
      <x:c r="G222" s="29" t="n">
        <x:f>E222/Premissas!$F$12*Resumo!$F$37</x:f>
        <x:v>125736.13744479891</x:v>
      </x:c>
      <x:c r="H222" s="29" t="n">
        <x:f>E222/Premissas!$F$12*Resumo!$F$40</x:f>
        <x:v>2977.7336559695887</x:v>
      </x:c>
      <x:c r="I222" s="10" t="n">
        <x:f>SUM(F222:H222)</x:f>
        <x:v>185388.26829279747</x:v>
      </x:c>
      <x:c r="J222" s="10" t="n">
        <x:f>I222/E222</x:f>
        <x:v>185.38826829279748</x:v>
      </x:c>
      <x:c r="K222" s="2"/>
      <x:c r="L222" s="2"/>
      <x:c r="M222" s="2"/>
      <x:c r="N222" s="2"/>
      <x:c r="O222" s="2"/>
      <x:c r="P222" s="2"/>
      <x:c r="Q222" s="2"/>
      <x:c r="R222" s="2"/>
      <x:c r="S222" s="2"/>
    </x:row>
    <x:row r="223" ht="26" customHeight="1">
      <x:c r="A223" s="2"/>
      <x:c r="B223" s="2"/>
      <x:c r="C223" s="2" t="str">
        <x:v>217</x:v>
      </x:c>
      <x:c r="D223" s="2" t="str">
        <x:v>1.000 m²</x:v>
      </x:c>
      <x:c r="E223" s="10" t="n">
        <x:v>1000</x:v>
      </x:c>
      <x:c r="F223" s="29" t="n">
        <x:f>E223/Premissas!$F$12*(Resumo!$F$30+Resumo!$F$31)</x:f>
        <x:v>56674.397192028984</x:v>
      </x:c>
      <x:c r="G223" s="29" t="n">
        <x:f>E223/Premissas!$F$12*Resumo!$F$37</x:f>
        <x:v>125736.13744479891</x:v>
      </x:c>
      <x:c r="H223" s="29" t="n">
        <x:f>E223/Premissas!$F$12*Resumo!$F$40</x:f>
        <x:v>2977.7336559695887</x:v>
      </x:c>
      <x:c r="I223" s="10" t="n">
        <x:f>SUM(F223:H223)</x:f>
        <x:v>185388.26829279747</x:v>
      </x:c>
      <x:c r="J223" s="10" t="n">
        <x:f>I223/E223</x:f>
        <x:v>185.38826829279748</x:v>
      </x:c>
      <x:c r="K223" s="2"/>
      <x:c r="L223" s="2"/>
      <x:c r="M223" s="2"/>
      <x:c r="N223" s="2"/>
      <x:c r="O223" s="2"/>
      <x:c r="P223" s="2"/>
      <x:c r="Q223" s="2"/>
      <x:c r="R223" s="2"/>
      <x:c r="S223" s="2"/>
    </x:row>
    <x:row r="224" ht="26" customHeight="1">
      <x:c r="A224" s="2"/>
      <x:c r="B224" s="2"/>
      <x:c r="C224" s="2" t="str">
        <x:v>218</x:v>
      </x:c>
      <x:c r="D224" s="2" t="str">
        <x:v>1.000 m²</x:v>
      </x:c>
      <x:c r="E224" s="10" t="n">
        <x:v>1000</x:v>
      </x:c>
      <x:c r="F224" s="29" t="n">
        <x:f>E224/Premissas!$F$12*(Resumo!$F$30+Resumo!$F$31)</x:f>
        <x:v>56674.397192028984</x:v>
      </x:c>
      <x:c r="G224" s="29" t="n">
        <x:f>E224/Premissas!$F$12*Resumo!$F$37</x:f>
        <x:v>125736.13744479891</x:v>
      </x:c>
      <x:c r="H224" s="29" t="n">
        <x:f>E224/Premissas!$F$12*Resumo!$F$40</x:f>
        <x:v>2977.7336559695887</x:v>
      </x:c>
      <x:c r="I224" s="10" t="n">
        <x:f>SUM(F224:H224)</x:f>
        <x:v>185388.26829279747</x:v>
      </x:c>
      <x:c r="J224" s="10" t="n">
        <x:f>I224/E224</x:f>
        <x:v>185.38826829279748</x:v>
      </x:c>
      <x:c r="K224" s="2"/>
      <x:c r="L224" s="2"/>
      <x:c r="M224" s="2"/>
      <x:c r="N224" s="2"/>
      <x:c r="O224" s="2"/>
      <x:c r="P224" s="2"/>
      <x:c r="Q224" s="2"/>
      <x:c r="R224" s="2"/>
      <x:c r="S224" s="2"/>
    </x:row>
    <x:row r="225" ht="26" customHeight="1">
      <x:c r="A225" s="2"/>
      <x:c r="B225" s="2"/>
      <x:c r="C225" s="2" t="str">
        <x:v>219</x:v>
      </x:c>
      <x:c r="D225" s="2" t="str">
        <x:v>1.000 m²</x:v>
      </x:c>
      <x:c r="E225" s="10" t="n">
        <x:v>1000</x:v>
      </x:c>
      <x:c r="F225" s="29" t="n">
        <x:f>E225/Premissas!$F$12*(Resumo!$F$30+Resumo!$F$31)</x:f>
        <x:v>56674.397192028984</x:v>
      </x:c>
      <x:c r="G225" s="29" t="n">
        <x:f>E225/Premissas!$F$12*Resumo!$F$37</x:f>
        <x:v>125736.13744479891</x:v>
      </x:c>
      <x:c r="H225" s="29" t="n">
        <x:f>E225/Premissas!$F$12*Resumo!$F$40</x:f>
        <x:v>2977.7336559695887</x:v>
      </x:c>
      <x:c r="I225" s="10" t="n">
        <x:f>SUM(F225:H225)</x:f>
        <x:v>185388.26829279747</x:v>
      </x:c>
      <x:c r="J225" s="10" t="n">
        <x:f>I225/E225</x:f>
        <x:v>185.38826829279748</x:v>
      </x:c>
      <x:c r="K225" s="2"/>
      <x:c r="L225" s="2"/>
      <x:c r="M225" s="2"/>
      <x:c r="N225" s="2"/>
      <x:c r="O225" s="2"/>
      <x:c r="P225" s="2"/>
      <x:c r="Q225" s="2"/>
      <x:c r="R225" s="2"/>
      <x:c r="S225" s="2"/>
    </x:row>
    <x:row r="226" ht="26" customHeight="1">
      <x:c r="A226" s="2"/>
      <x:c r="B226" s="2"/>
      <x:c r="C226" s="2" t="str">
        <x:v>220</x:v>
      </x:c>
      <x:c r="D226" s="2" t="str">
        <x:v>1.000 m²</x:v>
      </x:c>
      <x:c r="E226" s="10" t="n">
        <x:v>1000</x:v>
      </x:c>
      <x:c r="F226" s="29" t="n">
        <x:f>E226/Premissas!$F$12*(Resumo!$F$30+Resumo!$F$31)</x:f>
        <x:v>56674.397192028984</x:v>
      </x:c>
      <x:c r="G226" s="29" t="n">
        <x:f>E226/Premissas!$F$12*Resumo!$F$37</x:f>
        <x:v>125736.13744479891</x:v>
      </x:c>
      <x:c r="H226" s="29" t="n">
        <x:f>E226/Premissas!$F$12*Resumo!$F$40</x:f>
        <x:v>2977.7336559695887</x:v>
      </x:c>
      <x:c r="I226" s="10" t="n">
        <x:f>SUM(F226:H226)</x:f>
        <x:v>185388.26829279747</x:v>
      </x:c>
      <x:c r="J226" s="10" t="n">
        <x:f>I226/E226</x:f>
        <x:v>185.38826829279748</x:v>
      </x:c>
      <x:c r="K226" s="2"/>
      <x:c r="L226" s="2"/>
      <x:c r="M226" s="2"/>
      <x:c r="N226" s="2"/>
      <x:c r="O226" s="2"/>
      <x:c r="P226" s="2"/>
      <x:c r="Q226" s="2"/>
      <x:c r="R226" s="2"/>
      <x:c r="S226" s="2"/>
    </x:row>
    <x:row r="227" ht="26" customHeight="1">
      <x:c r="A227" s="2"/>
      <x:c r="B227" s="2"/>
      <x:c r="C227" s="2" t="str">
        <x:v>221</x:v>
      </x:c>
      <x:c r="D227" s="2" t="str">
        <x:v>1.000 m²</x:v>
      </x:c>
      <x:c r="E227" s="10" t="n">
        <x:v>1000</x:v>
      </x:c>
      <x:c r="F227" s="29" t="n">
        <x:f>E227/Premissas!$F$12*(Resumo!$F$30+Resumo!$F$31)</x:f>
        <x:v>56674.397192028984</x:v>
      </x:c>
      <x:c r="G227" s="29" t="n">
        <x:f>E227/Premissas!$F$12*Resumo!$F$37</x:f>
        <x:v>125736.13744479891</x:v>
      </x:c>
      <x:c r="H227" s="29" t="n">
        <x:f>E227/Premissas!$F$12*Resumo!$F$40</x:f>
        <x:v>2977.7336559695887</x:v>
      </x:c>
      <x:c r="I227" s="10" t="n">
        <x:f>SUM(F227:H227)</x:f>
        <x:v>185388.26829279747</x:v>
      </x:c>
      <x:c r="J227" s="10" t="n">
        <x:f>I227/E227</x:f>
        <x:v>185.38826829279748</x:v>
      </x:c>
      <x:c r="K227" s="2"/>
      <x:c r="L227" s="2"/>
      <x:c r="M227" s="2"/>
      <x:c r="N227" s="2"/>
      <x:c r="O227" s="2"/>
      <x:c r="P227" s="2"/>
      <x:c r="Q227" s="2"/>
      <x:c r="R227" s="2"/>
      <x:c r="S227" s="2"/>
    </x:row>
    <x:row r="228" ht="26" customHeight="1">
      <x:c r="A228" s="2"/>
      <x:c r="B228" s="2"/>
      <x:c r="C228" s="2" t="str">
        <x:v>222</x:v>
      </x:c>
      <x:c r="D228" s="2" t="str">
        <x:v>1.000 m²</x:v>
      </x:c>
      <x:c r="E228" s="10" t="n">
        <x:v>1000</x:v>
      </x:c>
      <x:c r="F228" s="29" t="n">
        <x:f>E228/Premissas!$F$12*(Resumo!$F$30+Resumo!$F$31)</x:f>
        <x:v>56674.397192028984</x:v>
      </x:c>
      <x:c r="G228" s="29" t="n">
        <x:f>E228/Premissas!$F$12*Resumo!$F$37</x:f>
        <x:v>125736.13744479891</x:v>
      </x:c>
      <x:c r="H228" s="29" t="n">
        <x:f>E228/Premissas!$F$12*Resumo!$F$40</x:f>
        <x:v>2977.7336559695887</x:v>
      </x:c>
      <x:c r="I228" s="10" t="n">
        <x:f>SUM(F228:H228)</x:f>
        <x:v>185388.26829279747</x:v>
      </x:c>
      <x:c r="J228" s="10" t="n">
        <x:f>I228/E228</x:f>
        <x:v>185.38826829279748</x:v>
      </x:c>
      <x:c r="K228" s="2"/>
      <x:c r="L228" s="2"/>
      <x:c r="M228" s="2"/>
      <x:c r="N228" s="2"/>
      <x:c r="O228" s="2"/>
      <x:c r="P228" s="2"/>
      <x:c r="Q228" s="2"/>
      <x:c r="R228" s="2"/>
      <x:c r="S228" s="2"/>
    </x:row>
    <x:row r="229" ht="26" customHeight="1">
      <x:c r="A229" s="2"/>
      <x:c r="B229" s="2"/>
      <x:c r="C229" s="2" t="str">
        <x:v>223</x:v>
      </x:c>
      <x:c r="D229" s="2" t="str">
        <x:v>1.000 m²</x:v>
      </x:c>
      <x:c r="E229" s="10" t="n">
        <x:v>1000</x:v>
      </x:c>
      <x:c r="F229" s="29" t="n">
        <x:f>E229/Premissas!$F$12*(Resumo!$F$30+Resumo!$F$31)</x:f>
        <x:v>56674.397192028984</x:v>
      </x:c>
      <x:c r="G229" s="29" t="n">
        <x:f>E229/Premissas!$F$12*Resumo!$F$37</x:f>
        <x:v>125736.13744479891</x:v>
      </x:c>
      <x:c r="H229" s="29" t="n">
        <x:f>E229/Premissas!$F$12*Resumo!$F$40</x:f>
        <x:v>2977.7336559695887</x:v>
      </x:c>
      <x:c r="I229" s="10" t="n">
        <x:f>SUM(F229:H229)</x:f>
        <x:v>185388.26829279747</x:v>
      </x:c>
      <x:c r="J229" s="10" t="n">
        <x:f>I229/E229</x:f>
        <x:v>185.38826829279748</x:v>
      </x:c>
      <x:c r="K229" s="2"/>
      <x:c r="L229" s="2"/>
      <x:c r="M229" s="2"/>
      <x:c r="N229" s="2"/>
      <x:c r="O229" s="2"/>
      <x:c r="P229" s="2"/>
      <x:c r="Q229" s="2"/>
      <x:c r="R229" s="2"/>
      <x:c r="S229" s="2"/>
    </x:row>
    <x:row r="230" ht="26" customHeight="1">
      <x:c r="A230" s="2"/>
      <x:c r="B230" s="2"/>
      <x:c r="C230" s="2" t="str">
        <x:v>224</x:v>
      </x:c>
      <x:c r="D230" s="2" t="str">
        <x:v>1.000 m²</x:v>
      </x:c>
      <x:c r="E230" s="10" t="n">
        <x:v>1000</x:v>
      </x:c>
      <x:c r="F230" s="29" t="n">
        <x:f>E230/Premissas!$F$12*(Resumo!$F$30+Resumo!$F$31)</x:f>
        <x:v>56674.397192028984</x:v>
      </x:c>
      <x:c r="G230" s="29" t="n">
        <x:f>E230/Premissas!$F$12*Resumo!$F$37</x:f>
        <x:v>125736.13744479891</x:v>
      </x:c>
      <x:c r="H230" s="29" t="n">
        <x:f>E230/Premissas!$F$12*Resumo!$F$40</x:f>
        <x:v>2977.7336559695887</x:v>
      </x:c>
      <x:c r="I230" s="10" t="n">
        <x:f>SUM(F230:H230)</x:f>
        <x:v>185388.26829279747</x:v>
      </x:c>
      <x:c r="J230" s="10" t="n">
        <x:f>I230/E230</x:f>
        <x:v>185.38826829279748</x:v>
      </x:c>
      <x:c r="K230" s="2"/>
      <x:c r="L230" s="2"/>
      <x:c r="M230" s="2"/>
      <x:c r="N230" s="2"/>
      <x:c r="O230" s="2"/>
      <x:c r="P230" s="2"/>
      <x:c r="Q230" s="2"/>
      <x:c r="R230" s="2"/>
      <x:c r="S230" s="2"/>
    </x:row>
    <x:row r="231" ht="26" customHeight="1">
      <x:c r="A231" s="2"/>
      <x:c r="B231" s="2"/>
      <x:c r="C231" s="2" t="str">
        <x:v>225</x:v>
      </x:c>
      <x:c r="D231" s="2" t="str">
        <x:v>1.000 m²</x:v>
      </x:c>
      <x:c r="E231" s="10" t="n">
        <x:v>1000</x:v>
      </x:c>
      <x:c r="F231" s="29" t="n">
        <x:f>E231/Premissas!$F$12*(Resumo!$F$30+Resumo!$F$31)</x:f>
        <x:v>56674.397192028984</x:v>
      </x:c>
      <x:c r="G231" s="29" t="n">
        <x:f>E231/Premissas!$F$12*Resumo!$F$37</x:f>
        <x:v>125736.13744479891</x:v>
      </x:c>
      <x:c r="H231" s="29" t="n">
        <x:f>E231/Premissas!$F$12*Resumo!$F$40</x:f>
        <x:v>2977.7336559695887</x:v>
      </x:c>
      <x:c r="I231" s="10" t="n">
        <x:f>SUM(F231:H231)</x:f>
        <x:v>185388.26829279747</x:v>
      </x:c>
      <x:c r="J231" s="10" t="n">
        <x:f>I231/E231</x:f>
        <x:v>185.38826829279748</x:v>
      </x:c>
      <x:c r="K231" s="2"/>
      <x:c r="L231" s="2"/>
      <x:c r="M231" s="2"/>
      <x:c r="N231" s="2"/>
      <x:c r="O231" s="2"/>
      <x:c r="P231" s="2"/>
      <x:c r="Q231" s="2"/>
      <x:c r="R231" s="2"/>
      <x:c r="S231" s="2"/>
    </x:row>
    <x:row r="232" ht="26" customHeight="1">
      <x:c r="A232" s="2"/>
      <x:c r="B232" s="2"/>
      <x:c r="C232" s="2" t="str">
        <x:v>226</x:v>
      </x:c>
      <x:c r="D232" s="2" t="str">
        <x:v>1.000 m²</x:v>
      </x:c>
      <x:c r="E232" s="10" t="n">
        <x:v>1000</x:v>
      </x:c>
      <x:c r="F232" s="29" t="n">
        <x:f>E232/Premissas!$F$12*(Resumo!$F$30+Resumo!$F$31)</x:f>
        <x:v>56674.397192028984</x:v>
      </x:c>
      <x:c r="G232" s="29" t="n">
        <x:f>E232/Premissas!$F$12*Resumo!$F$37</x:f>
        <x:v>125736.13744479891</x:v>
      </x:c>
      <x:c r="H232" s="29" t="n">
        <x:f>E232/Premissas!$F$12*Resumo!$F$40</x:f>
        <x:v>2977.7336559695887</x:v>
      </x:c>
      <x:c r="I232" s="10" t="n">
        <x:f>SUM(F232:H232)</x:f>
        <x:v>185388.26829279747</x:v>
      </x:c>
      <x:c r="J232" s="10" t="n">
        <x:f>I232/E232</x:f>
        <x:v>185.38826829279748</x:v>
      </x:c>
      <x:c r="K232" s="2"/>
      <x:c r="L232" s="2"/>
      <x:c r="M232" s="2"/>
      <x:c r="N232" s="2"/>
      <x:c r="O232" s="2"/>
      <x:c r="P232" s="2"/>
      <x:c r="Q232" s="2"/>
      <x:c r="R232" s="2"/>
      <x:c r="S232" s="2"/>
    </x:row>
    <x:row r="233" ht="26" customHeight="1">
      <x:c r="A233" s="2"/>
      <x:c r="B233" s="2"/>
      <x:c r="C233" s="2" t="str">
        <x:v>227</x:v>
      </x:c>
      <x:c r="D233" s="2" t="str">
        <x:v>1.000 m²</x:v>
      </x:c>
      <x:c r="E233" s="10" t="n">
        <x:v>1000</x:v>
      </x:c>
      <x:c r="F233" s="29" t="n">
        <x:f>E233/Premissas!$F$12*(Resumo!$F$30+Resumo!$F$31)</x:f>
        <x:v>56674.397192028984</x:v>
      </x:c>
      <x:c r="G233" s="29" t="n">
        <x:f>E233/Premissas!$F$12*Resumo!$F$37</x:f>
        <x:v>125736.13744479891</x:v>
      </x:c>
      <x:c r="H233" s="29" t="n">
        <x:f>E233/Premissas!$F$12*Resumo!$F$40</x:f>
        <x:v>2977.7336559695887</x:v>
      </x:c>
      <x:c r="I233" s="10" t="n">
        <x:f>SUM(F233:H233)</x:f>
        <x:v>185388.26829279747</x:v>
      </x:c>
      <x:c r="J233" s="10" t="n">
        <x:f>I233/E233</x:f>
        <x:v>185.38826829279748</x:v>
      </x:c>
      <x:c r="K233" s="2"/>
      <x:c r="L233" s="2"/>
      <x:c r="M233" s="2"/>
      <x:c r="N233" s="2"/>
      <x:c r="O233" s="2"/>
      <x:c r="P233" s="2"/>
      <x:c r="Q233" s="2"/>
      <x:c r="R233" s="2"/>
      <x:c r="S233" s="2"/>
    </x:row>
    <x:row r="234" ht="26" customHeight="1">
      <x:c r="A234" s="2"/>
      <x:c r="B234" s="2"/>
      <x:c r="C234" s="2" t="str">
        <x:v>228</x:v>
      </x:c>
      <x:c r="D234" s="2" t="str">
        <x:v>1.000 m²</x:v>
      </x:c>
      <x:c r="E234" s="10" t="n">
        <x:v>1000</x:v>
      </x:c>
      <x:c r="F234" s="29" t="n">
        <x:f>E234/Premissas!$F$12*(Resumo!$F$30+Resumo!$F$31)</x:f>
        <x:v>56674.397192028984</x:v>
      </x:c>
      <x:c r="G234" s="29" t="n">
        <x:f>E234/Premissas!$F$12*Resumo!$F$37</x:f>
        <x:v>125736.13744479891</x:v>
      </x:c>
      <x:c r="H234" s="29" t="n">
        <x:f>E234/Premissas!$F$12*Resumo!$F$40</x:f>
        <x:v>2977.7336559695887</x:v>
      </x:c>
      <x:c r="I234" s="10" t="n">
        <x:f>SUM(F234:H234)</x:f>
        <x:v>185388.26829279747</x:v>
      </x:c>
      <x:c r="J234" s="10" t="n">
        <x:f>I234/E234</x:f>
        <x:v>185.38826829279748</x:v>
      </x:c>
      <x:c r="K234" s="2"/>
      <x:c r="L234" s="2"/>
      <x:c r="M234" s="2"/>
      <x:c r="N234" s="2"/>
      <x:c r="O234" s="2"/>
      <x:c r="P234" s="2"/>
      <x:c r="Q234" s="2"/>
      <x:c r="R234" s="2"/>
      <x:c r="S234" s="2"/>
    </x:row>
    <x:row r="235" ht="26" customHeight="1">
      <x:c r="A235" s="2"/>
      <x:c r="B235" s="2"/>
      <x:c r="C235" s="2" t="str">
        <x:v>229</x:v>
      </x:c>
      <x:c r="D235" s="2" t="str">
        <x:v>1.000 m²</x:v>
      </x:c>
      <x:c r="E235" s="10" t="n">
        <x:v>1000</x:v>
      </x:c>
      <x:c r="F235" s="29" t="n">
        <x:f>E235/Premissas!$F$12*(Resumo!$F$30+Resumo!$F$31)</x:f>
        <x:v>56674.397192028984</x:v>
      </x:c>
      <x:c r="G235" s="29" t="n">
        <x:f>E235/Premissas!$F$12*Resumo!$F$37</x:f>
        <x:v>125736.13744479891</x:v>
      </x:c>
      <x:c r="H235" s="29" t="n">
        <x:f>E235/Premissas!$F$12*Resumo!$F$40</x:f>
        <x:v>2977.7336559695887</x:v>
      </x:c>
      <x:c r="I235" s="10" t="n">
        <x:f>SUM(F235:H235)</x:f>
        <x:v>185388.26829279747</x:v>
      </x:c>
      <x:c r="J235" s="10" t="n">
        <x:f>I235/E235</x:f>
        <x:v>185.38826829279748</x:v>
      </x:c>
      <x:c r="K235" s="2"/>
      <x:c r="L235" s="2"/>
      <x:c r="M235" s="2"/>
      <x:c r="N235" s="2"/>
      <x:c r="O235" s="2"/>
      <x:c r="P235" s="2"/>
      <x:c r="Q235" s="2"/>
      <x:c r="R235" s="2"/>
      <x:c r="S235" s="2"/>
    </x:row>
    <x:row r="236" ht="26" customHeight="1">
      <x:c r="A236" s="2"/>
      <x:c r="B236" s="2"/>
      <x:c r="C236" s="2" t="str">
        <x:v>230</x:v>
      </x:c>
      <x:c r="D236" s="2" t="str">
        <x:v>1.000 m²</x:v>
      </x:c>
      <x:c r="E236" s="10" t="n">
        <x:v>1000</x:v>
      </x:c>
      <x:c r="F236" s="29" t="n">
        <x:f>E236/Premissas!$F$12*(Resumo!$F$30+Resumo!$F$31)</x:f>
        <x:v>56674.397192028984</x:v>
      </x:c>
      <x:c r="G236" s="29" t="n">
        <x:f>E236/Premissas!$F$12*Resumo!$F$37</x:f>
        <x:v>125736.13744479891</x:v>
      </x:c>
      <x:c r="H236" s="29" t="n">
        <x:f>E236/Premissas!$F$12*Resumo!$F$40</x:f>
        <x:v>2977.7336559695887</x:v>
      </x:c>
      <x:c r="I236" s="10" t="n">
        <x:f>SUM(F236:H236)</x:f>
        <x:v>185388.26829279747</x:v>
      </x:c>
      <x:c r="J236" s="10" t="n">
        <x:f>I236/E236</x:f>
        <x:v>185.38826829279748</x:v>
      </x:c>
      <x:c r="K236" s="2"/>
      <x:c r="L236" s="2"/>
      <x:c r="M236" s="2"/>
      <x:c r="N236" s="2"/>
      <x:c r="O236" s="2"/>
      <x:c r="P236" s="2"/>
      <x:c r="Q236" s="2"/>
      <x:c r="R236" s="2"/>
      <x:c r="S236" s="2"/>
    </x:row>
    <x:row r="237" ht="26" customHeight="1">
      <x:c r="A237" s="2"/>
      <x:c r="B237" s="2"/>
      <x:c r="C237" s="2" t="str">
        <x:v>231</x:v>
      </x:c>
      <x:c r="D237" s="2" t="str">
        <x:v>1.000 m²</x:v>
      </x:c>
      <x:c r="E237" s="10" t="n">
        <x:v>1000</x:v>
      </x:c>
      <x:c r="F237" s="29" t="n">
        <x:f>E237/Premissas!$F$12*(Resumo!$F$30+Resumo!$F$31)</x:f>
        <x:v>56674.397192028984</x:v>
      </x:c>
      <x:c r="G237" s="29" t="n">
        <x:f>E237/Premissas!$F$12*Resumo!$F$37</x:f>
        <x:v>125736.13744479891</x:v>
      </x:c>
      <x:c r="H237" s="29" t="n">
        <x:f>E237/Premissas!$F$12*Resumo!$F$40</x:f>
        <x:v>2977.7336559695887</x:v>
      </x:c>
      <x:c r="I237" s="10" t="n">
        <x:f>SUM(F237:H237)</x:f>
        <x:v>185388.26829279747</x:v>
      </x:c>
      <x:c r="J237" s="10" t="n">
        <x:f>I237/E237</x:f>
        <x:v>185.38826829279748</x:v>
      </x:c>
      <x:c r="K237" s="2"/>
      <x:c r="L237" s="2"/>
      <x:c r="M237" s="2"/>
      <x:c r="N237" s="2"/>
      <x:c r="O237" s="2"/>
      <x:c r="P237" s="2"/>
      <x:c r="Q237" s="2"/>
      <x:c r="R237" s="2"/>
      <x:c r="S237" s="2"/>
    </x:row>
    <x:row r="238" ht="26" customHeight="1">
      <x:c r="A238" s="2"/>
      <x:c r="B238" s="2"/>
      <x:c r="C238" s="2" t="str">
        <x:v>232</x:v>
      </x:c>
      <x:c r="D238" s="2" t="str">
        <x:v>1.000 m²</x:v>
      </x:c>
      <x:c r="E238" s="10" t="n">
        <x:v>1000</x:v>
      </x:c>
      <x:c r="F238" s="29" t="n">
        <x:f>E238/Premissas!$F$12*(Resumo!$F$30+Resumo!$F$31)</x:f>
        <x:v>56674.397192028984</x:v>
      </x:c>
      <x:c r="G238" s="29" t="n">
        <x:f>E238/Premissas!$F$12*Resumo!$F$37</x:f>
        <x:v>125736.13744479891</x:v>
      </x:c>
      <x:c r="H238" s="29" t="n">
        <x:f>E238/Premissas!$F$12*Resumo!$F$40</x:f>
        <x:v>2977.7336559695887</x:v>
      </x:c>
      <x:c r="I238" s="10" t="n">
        <x:f>SUM(F238:H238)</x:f>
        <x:v>185388.26829279747</x:v>
      </x:c>
      <x:c r="J238" s="10" t="n">
        <x:f>I238/E238</x:f>
        <x:v>185.38826829279748</x:v>
      </x:c>
      <x:c r="K238" s="2"/>
      <x:c r="L238" s="2"/>
      <x:c r="M238" s="2"/>
      <x:c r="N238" s="2"/>
      <x:c r="O238" s="2"/>
      <x:c r="P238" s="2"/>
      <x:c r="Q238" s="2"/>
      <x:c r="R238" s="2"/>
      <x:c r="S238" s="2"/>
    </x:row>
    <x:row r="239" ht="26" customHeight="1">
      <x:c r="A239" s="2"/>
      <x:c r="B239" s="2"/>
      <x:c r="C239" s="2" t="str">
        <x:v>233</x:v>
      </x:c>
      <x:c r="D239" s="2" t="str">
        <x:v>1.000 m²</x:v>
      </x:c>
      <x:c r="E239" s="10" t="n">
        <x:v>1000</x:v>
      </x:c>
      <x:c r="F239" s="29" t="n">
        <x:f>E239/Premissas!$F$12*(Resumo!$F$30+Resumo!$F$31)</x:f>
        <x:v>56674.397192028984</x:v>
      </x:c>
      <x:c r="G239" s="29" t="n">
        <x:f>E239/Premissas!$F$12*Resumo!$F$37</x:f>
        <x:v>125736.13744479891</x:v>
      </x:c>
      <x:c r="H239" s="29" t="n">
        <x:f>E239/Premissas!$F$12*Resumo!$F$40</x:f>
        <x:v>2977.7336559695887</x:v>
      </x:c>
      <x:c r="I239" s="10" t="n">
        <x:f>SUM(F239:H239)</x:f>
        <x:v>185388.26829279747</x:v>
      </x:c>
      <x:c r="J239" s="10" t="n">
        <x:f>I239/E239</x:f>
        <x:v>185.38826829279748</x:v>
      </x:c>
      <x:c r="K239" s="2"/>
      <x:c r="L239" s="2"/>
      <x:c r="M239" s="2"/>
      <x:c r="N239" s="2"/>
      <x:c r="O239" s="2"/>
      <x:c r="P239" s="2"/>
      <x:c r="Q239" s="2"/>
      <x:c r="R239" s="2"/>
      <x:c r="S239" s="2"/>
    </x:row>
    <x:row r="240" ht="26" customHeight="1">
      <x:c r="A240" s="2"/>
      <x:c r="B240" s="2"/>
      <x:c r="C240" s="2" t="str">
        <x:v>234</x:v>
      </x:c>
      <x:c r="D240" s="2" t="str">
        <x:v>1.000 m²</x:v>
      </x:c>
      <x:c r="E240" s="10" t="n">
        <x:v>1000</x:v>
      </x:c>
      <x:c r="F240" s="29" t="n">
        <x:f>E240/Premissas!$F$12*(Resumo!$F$30+Resumo!$F$31)</x:f>
        <x:v>56674.397192028984</x:v>
      </x:c>
      <x:c r="G240" s="29" t="n">
        <x:f>E240/Premissas!$F$12*Resumo!$F$37</x:f>
        <x:v>125736.13744479891</x:v>
      </x:c>
      <x:c r="H240" s="29" t="n">
        <x:f>E240/Premissas!$F$12*Resumo!$F$40</x:f>
        <x:v>2977.7336559695887</x:v>
      </x:c>
      <x:c r="I240" s="10" t="n">
        <x:f>SUM(F240:H240)</x:f>
        <x:v>185388.26829279747</x:v>
      </x:c>
      <x:c r="J240" s="10" t="n">
        <x:f>I240/E240</x:f>
        <x:v>185.38826829279748</x:v>
      </x:c>
      <x:c r="K240" s="2"/>
      <x:c r="L240" s="2"/>
      <x:c r="M240" s="2"/>
      <x:c r="N240" s="2"/>
      <x:c r="O240" s="2"/>
      <x:c r="P240" s="2"/>
      <x:c r="Q240" s="2"/>
      <x:c r="R240" s="2"/>
      <x:c r="S240" s="2"/>
    </x:row>
    <x:row r="241" ht="26" customHeight="1">
      <x:c r="A241" s="2"/>
      <x:c r="B241" s="2"/>
      <x:c r="C241" s="2" t="str">
        <x:v>235</x:v>
      </x:c>
      <x:c r="D241" s="2" t="str">
        <x:v>1.000 m²</x:v>
      </x:c>
      <x:c r="E241" s="10" t="n">
        <x:v>1000</x:v>
      </x:c>
      <x:c r="F241" s="29" t="n">
        <x:f>E241/Premissas!$F$12*(Resumo!$F$30+Resumo!$F$31)</x:f>
        <x:v>56674.397192028984</x:v>
      </x:c>
      <x:c r="G241" s="29" t="n">
        <x:f>E241/Premissas!$F$12*Resumo!$F$37</x:f>
        <x:v>125736.13744479891</x:v>
      </x:c>
      <x:c r="H241" s="29" t="n">
        <x:f>E241/Premissas!$F$12*Resumo!$F$40</x:f>
        <x:v>2977.7336559695887</x:v>
      </x:c>
      <x:c r="I241" s="10" t="n">
        <x:f>SUM(F241:H241)</x:f>
        <x:v>185388.26829279747</x:v>
      </x:c>
      <x:c r="J241" s="10" t="n">
        <x:f>I241/E241</x:f>
        <x:v>185.38826829279748</x:v>
      </x:c>
      <x:c r="K241" s="2"/>
      <x:c r="L241" s="2"/>
      <x:c r="M241" s="2"/>
      <x:c r="N241" s="2"/>
      <x:c r="O241" s="2"/>
      <x:c r="P241" s="2"/>
      <x:c r="Q241" s="2"/>
      <x:c r="R241" s="2"/>
      <x:c r="S241" s="2"/>
    </x:row>
    <x:row r="242" ht="26" customHeight="1">
      <x:c r="A242" s="2"/>
      <x:c r="B242" s="2"/>
      <x:c r="C242" s="2" t="str">
        <x:v>236</x:v>
      </x:c>
      <x:c r="D242" s="2" t="str">
        <x:v>1.000 m²</x:v>
      </x:c>
      <x:c r="E242" s="10" t="n">
        <x:v>1000</x:v>
      </x:c>
      <x:c r="F242" s="29" t="n">
        <x:f>E242/Premissas!$F$12*(Resumo!$F$30+Resumo!$F$31)</x:f>
        <x:v>56674.397192028984</x:v>
      </x:c>
      <x:c r="G242" s="29" t="n">
        <x:f>E242/Premissas!$F$12*Resumo!$F$37</x:f>
        <x:v>125736.13744479891</x:v>
      </x:c>
      <x:c r="H242" s="29" t="n">
        <x:f>E242/Premissas!$F$12*Resumo!$F$40</x:f>
        <x:v>2977.7336559695887</x:v>
      </x:c>
      <x:c r="I242" s="10" t="n">
        <x:f>SUM(F242:H242)</x:f>
        <x:v>185388.26829279747</x:v>
      </x:c>
      <x:c r="J242" s="10" t="n">
        <x:f>I242/E242</x:f>
        <x:v>185.38826829279748</x:v>
      </x:c>
      <x:c r="K242" s="2"/>
      <x:c r="L242" s="2"/>
      <x:c r="M242" s="2"/>
      <x:c r="N242" s="2"/>
      <x:c r="O242" s="2"/>
      <x:c r="P242" s="2"/>
      <x:c r="Q242" s="2"/>
      <x:c r="R242" s="2"/>
      <x:c r="S242" s="2"/>
    </x:row>
    <x:row r="243" ht="26" customHeight="1">
      <x:c r="A243" s="2"/>
      <x:c r="B243" s="2"/>
      <x:c r="C243" s="2" t="str">
        <x:v>237</x:v>
      </x:c>
      <x:c r="D243" s="2" t="str">
        <x:v>1.000 m²</x:v>
      </x:c>
      <x:c r="E243" s="10" t="n">
        <x:v>1000</x:v>
      </x:c>
      <x:c r="F243" s="29" t="n">
        <x:f>E243/Premissas!$F$12*(Resumo!$F$30+Resumo!$F$31)</x:f>
        <x:v>56674.397192028984</x:v>
      </x:c>
      <x:c r="G243" s="29" t="n">
        <x:f>E243/Premissas!$F$12*Resumo!$F$37</x:f>
        <x:v>125736.13744479891</x:v>
      </x:c>
      <x:c r="H243" s="29" t="n">
        <x:f>E243/Premissas!$F$12*Resumo!$F$40</x:f>
        <x:v>2977.7336559695887</x:v>
      </x:c>
      <x:c r="I243" s="10" t="n">
        <x:f>SUM(F243:H243)</x:f>
        <x:v>185388.26829279747</x:v>
      </x:c>
      <x:c r="J243" s="10" t="n">
        <x:f>I243/E243</x:f>
        <x:v>185.38826829279748</x:v>
      </x:c>
      <x:c r="K243" s="2"/>
      <x:c r="L243" s="2"/>
      <x:c r="M243" s="2"/>
      <x:c r="N243" s="2"/>
      <x:c r="O243" s="2"/>
      <x:c r="P243" s="2"/>
      <x:c r="Q243" s="2"/>
      <x:c r="R243" s="2"/>
      <x:c r="S243" s="2"/>
    </x:row>
    <x:row r="244" ht="26" customHeight="1">
      <x:c r="A244" s="2"/>
      <x:c r="B244" s="2"/>
      <x:c r="C244" s="2" t="str">
        <x:v>238</x:v>
      </x:c>
      <x:c r="D244" s="2" t="str">
        <x:v>1.000 m²</x:v>
      </x:c>
      <x:c r="E244" s="10" t="n">
        <x:v>1000</x:v>
      </x:c>
      <x:c r="F244" s="29" t="n">
        <x:f>E244/Premissas!$F$12*(Resumo!$F$30+Resumo!$F$31)</x:f>
        <x:v>56674.397192028984</x:v>
      </x:c>
      <x:c r="G244" s="29" t="n">
        <x:f>E244/Premissas!$F$12*Resumo!$F$37</x:f>
        <x:v>125736.13744479891</x:v>
      </x:c>
      <x:c r="H244" s="29" t="n">
        <x:f>E244/Premissas!$F$12*Resumo!$F$40</x:f>
        <x:v>2977.7336559695887</x:v>
      </x:c>
      <x:c r="I244" s="10" t="n">
        <x:f>SUM(F244:H244)</x:f>
        <x:v>185388.26829279747</x:v>
      </x:c>
      <x:c r="J244" s="10" t="n">
        <x:f>I244/E244</x:f>
        <x:v>185.38826829279748</x:v>
      </x:c>
      <x:c r="K244" s="2"/>
      <x:c r="L244" s="2"/>
      <x:c r="M244" s="2"/>
      <x:c r="N244" s="2"/>
      <x:c r="O244" s="2"/>
      <x:c r="P244" s="2"/>
      <x:c r="Q244" s="2"/>
      <x:c r="R244" s="2"/>
      <x:c r="S244" s="2"/>
    </x:row>
    <x:row r="245" ht="26" customHeight="1">
      <x:c r="A245" s="2"/>
      <x:c r="B245" s="2"/>
      <x:c r="C245" s="2" t="str">
        <x:v>239</x:v>
      </x:c>
      <x:c r="D245" s="2" t="str">
        <x:v>1.000 m²</x:v>
      </x:c>
      <x:c r="E245" s="10" t="n">
        <x:v>1000</x:v>
      </x:c>
      <x:c r="F245" s="29" t="n">
        <x:f>E245/Premissas!$F$12*(Resumo!$F$30+Resumo!$F$31)</x:f>
        <x:v>56674.397192028984</x:v>
      </x:c>
      <x:c r="G245" s="29" t="n">
        <x:f>E245/Premissas!$F$12*Resumo!$F$37</x:f>
        <x:v>125736.13744479891</x:v>
      </x:c>
      <x:c r="H245" s="29" t="n">
        <x:f>E245/Premissas!$F$12*Resumo!$F$40</x:f>
        <x:v>2977.7336559695887</x:v>
      </x:c>
      <x:c r="I245" s="10" t="n">
        <x:f>SUM(F245:H245)</x:f>
        <x:v>185388.26829279747</x:v>
      </x:c>
      <x:c r="J245" s="10" t="n">
        <x:f>I245/E245</x:f>
        <x:v>185.38826829279748</x:v>
      </x:c>
      <x:c r="K245" s="2"/>
      <x:c r="L245" s="2"/>
      <x:c r="M245" s="2"/>
      <x:c r="N245" s="2"/>
      <x:c r="O245" s="2"/>
      <x:c r="P245" s="2"/>
      <x:c r="Q245" s="2"/>
      <x:c r="R245" s="2"/>
      <x:c r="S245" s="2"/>
    </x:row>
    <x:row r="246" ht="26" customHeight="1">
      <x:c r="A246" s="2"/>
      <x:c r="B246" s="2"/>
      <x:c r="C246" s="2" t="str">
        <x:v>240</x:v>
      </x:c>
      <x:c r="D246" s="2" t="str">
        <x:v>1.000 m²</x:v>
      </x:c>
      <x:c r="E246" s="10" t="n">
        <x:v>1000</x:v>
      </x:c>
      <x:c r="F246" s="29" t="n">
        <x:f>E246/Premissas!$F$12*(Resumo!$F$30+Resumo!$F$31)</x:f>
        <x:v>56674.397192028984</x:v>
      </x:c>
      <x:c r="G246" s="29" t="n">
        <x:f>E246/Premissas!$F$12*Resumo!$F$37</x:f>
        <x:v>125736.13744479891</x:v>
      </x:c>
      <x:c r="H246" s="29" t="n">
        <x:f>E246/Premissas!$F$12*Resumo!$F$40</x:f>
        <x:v>2977.7336559695887</x:v>
      </x:c>
      <x:c r="I246" s="10" t="n">
        <x:f>SUM(F246:H246)</x:f>
        <x:v>185388.26829279747</x:v>
      </x:c>
      <x:c r="J246" s="10" t="n">
        <x:f>I246/E246</x:f>
        <x:v>185.38826829279748</x:v>
      </x:c>
      <x:c r="K246" s="2"/>
      <x:c r="L246" s="2"/>
      <x:c r="M246" s="2"/>
      <x:c r="N246" s="2"/>
      <x:c r="O246" s="2"/>
      <x:c r="P246" s="2"/>
      <x:c r="Q246" s="2"/>
      <x:c r="R246" s="2"/>
      <x:c r="S246" s="2"/>
    </x:row>
    <x:row r="247" ht="26" customHeight="1">
      <x:c r="A247" s="2"/>
      <x:c r="B247" s="2"/>
      <x:c r="C247" s="2" t="str">
        <x:v>241</x:v>
      </x:c>
      <x:c r="D247" s="2" t="str">
        <x:v>1.200 m²</x:v>
      </x:c>
      <x:c r="E247" s="10" t="n">
        <x:v>1200</x:v>
      </x:c>
      <x:c r="F247" s="29" t="n">
        <x:f>E247/Premissas!$F$12*(Resumo!$F$30+Resumo!$F$31)</x:f>
        <x:v>68009.27663043479</x:v>
      </x:c>
      <x:c r="G247" s="29" t="n">
        <x:f>E247/Premissas!$F$12*Resumo!$F$37</x:f>
        <x:v>150883.36493375868</x:v>
      </x:c>
      <x:c r="H247" s="29" t="n">
        <x:f>E247/Premissas!$F$12*Resumo!$F$40</x:f>
        <x:v>3573.2803871635065</x:v>
      </x:c>
      <x:c r="I247" s="10" t="n">
        <x:f>SUM(F247:H247)</x:f>
        <x:v>222465.92195135698</x:v>
      </x:c>
      <x:c r="J247" s="10" t="n">
        <x:f>I247/E247</x:f>
        <x:v>185.38826829279748</x:v>
      </x:c>
      <x:c r="K247" s="2"/>
      <x:c r="L247" s="2"/>
      <x:c r="M247" s="2"/>
      <x:c r="N247" s="2"/>
      <x:c r="O247" s="2"/>
      <x:c r="P247" s="2"/>
      <x:c r="Q247" s="2"/>
      <x:c r="R247" s="2"/>
      <x:c r="S247" s="2"/>
    </x:row>
    <x:row r="248" ht="26" customHeight="1">
      <x:c r="A248" s="2"/>
      <x:c r="B248" s="2"/>
      <x:c r="C248" s="2" t="str">
        <x:v>242</x:v>
      </x:c>
      <x:c r="D248" s="2" t="str">
        <x:v>1.200 m²</x:v>
      </x:c>
      <x:c r="E248" s="10" t="n">
        <x:v>1200</x:v>
      </x:c>
      <x:c r="F248" s="29" t="n">
        <x:f>E248/Premissas!$F$12*(Resumo!$F$30+Resumo!$F$31)</x:f>
        <x:v>68009.27663043479</x:v>
      </x:c>
      <x:c r="G248" s="29" t="n">
        <x:f>E248/Premissas!$F$12*Resumo!$F$37</x:f>
        <x:v>150883.36493375868</x:v>
      </x:c>
      <x:c r="H248" s="29" t="n">
        <x:f>E248/Premissas!$F$12*Resumo!$F$40</x:f>
        <x:v>3573.2803871635065</x:v>
      </x:c>
      <x:c r="I248" s="10" t="n">
        <x:f>SUM(F248:H248)</x:f>
        <x:v>222465.92195135698</x:v>
      </x:c>
      <x:c r="J248" s="10" t="n">
        <x:f>I248/E248</x:f>
        <x:v>185.38826829279748</x:v>
      </x:c>
      <x:c r="K248" s="2"/>
      <x:c r="L248" s="2"/>
      <x:c r="M248" s="2"/>
      <x:c r="N248" s="2"/>
      <x:c r="O248" s="2"/>
      <x:c r="P248" s="2"/>
      <x:c r="Q248" s="2"/>
      <x:c r="R248" s="2"/>
      <x:c r="S248" s="2"/>
    </x:row>
    <x:row r="249" ht="26" customHeight="1">
      <x:c r="A249" s="2"/>
      <x:c r="B249" s="2"/>
      <x:c r="C249" s="2" t="str">
        <x:v>243</x:v>
      </x:c>
      <x:c r="D249" s="2" t="str">
        <x:v>1.200 m²</x:v>
      </x:c>
      <x:c r="E249" s="10" t="n">
        <x:v>1200</x:v>
      </x:c>
      <x:c r="F249" s="29" t="n">
        <x:f>E249/Premissas!$F$12*(Resumo!$F$30+Resumo!$F$31)</x:f>
        <x:v>68009.27663043479</x:v>
      </x:c>
      <x:c r="G249" s="29" t="n">
        <x:f>E249/Premissas!$F$12*Resumo!$F$37</x:f>
        <x:v>150883.36493375868</x:v>
      </x:c>
      <x:c r="H249" s="29" t="n">
        <x:f>E249/Premissas!$F$12*Resumo!$F$40</x:f>
        <x:v>3573.2803871635065</x:v>
      </x:c>
      <x:c r="I249" s="10" t="n">
        <x:f>SUM(F249:H249)</x:f>
        <x:v>222465.92195135698</x:v>
      </x:c>
      <x:c r="J249" s="10" t="n">
        <x:f>I249/E249</x:f>
        <x:v>185.38826829279748</x:v>
      </x:c>
      <x:c r="K249" s="2"/>
      <x:c r="L249" s="2"/>
      <x:c r="M249" s="2"/>
      <x:c r="N249" s="2"/>
      <x:c r="O249" s="2"/>
      <x:c r="P249" s="2"/>
      <x:c r="Q249" s="2"/>
      <x:c r="R249" s="2"/>
      <x:c r="S249" s="2"/>
    </x:row>
    <x:row r="250" ht="26" customHeight="1">
      <x:c r="A250" s="2"/>
      <x:c r="B250" s="2"/>
      <x:c r="C250" s="2" t="str">
        <x:v>244</x:v>
      </x:c>
      <x:c r="D250" s="2" t="str">
        <x:v>1.200 m²</x:v>
      </x:c>
      <x:c r="E250" s="10" t="n">
        <x:v>1200</x:v>
      </x:c>
      <x:c r="F250" s="29" t="n">
        <x:f>E250/Premissas!$F$12*(Resumo!$F$30+Resumo!$F$31)</x:f>
        <x:v>68009.27663043479</x:v>
      </x:c>
      <x:c r="G250" s="29" t="n">
        <x:f>E250/Premissas!$F$12*Resumo!$F$37</x:f>
        <x:v>150883.36493375868</x:v>
      </x:c>
      <x:c r="H250" s="29" t="n">
        <x:f>E250/Premissas!$F$12*Resumo!$F$40</x:f>
        <x:v>3573.2803871635065</x:v>
      </x:c>
      <x:c r="I250" s="10" t="n">
        <x:f>SUM(F250:H250)</x:f>
        <x:v>222465.92195135698</x:v>
      </x:c>
      <x:c r="J250" s="10" t="n">
        <x:f>I250/E250</x:f>
        <x:v>185.38826829279748</x:v>
      </x:c>
      <x:c r="K250" s="2"/>
      <x:c r="L250" s="2"/>
      <x:c r="M250" s="2"/>
      <x:c r="N250" s="2"/>
      <x:c r="O250" s="2"/>
      <x:c r="P250" s="2"/>
      <x:c r="Q250" s="2"/>
      <x:c r="R250" s="2"/>
      <x:c r="S250" s="2"/>
    </x:row>
    <x:row r="251" ht="26" customHeight="1">
      <x:c r="A251" s="2"/>
      <x:c r="B251" s="2"/>
      <x:c r="C251" s="2" t="str">
        <x:v>245</x:v>
      </x:c>
      <x:c r="D251" s="2" t="str">
        <x:v>1.200 m²</x:v>
      </x:c>
      <x:c r="E251" s="10" t="n">
        <x:v>1200</x:v>
      </x:c>
      <x:c r="F251" s="29" t="n">
        <x:f>E251/Premissas!$F$12*(Resumo!$F$30+Resumo!$F$31)</x:f>
        <x:v>68009.27663043479</x:v>
      </x:c>
      <x:c r="G251" s="29" t="n">
        <x:f>E251/Premissas!$F$12*Resumo!$F$37</x:f>
        <x:v>150883.36493375868</x:v>
      </x:c>
      <x:c r="H251" s="29" t="n">
        <x:f>E251/Premissas!$F$12*Resumo!$F$40</x:f>
        <x:v>3573.2803871635065</x:v>
      </x:c>
      <x:c r="I251" s="10" t="n">
        <x:f>SUM(F251:H251)</x:f>
        <x:v>222465.92195135698</x:v>
      </x:c>
      <x:c r="J251" s="10" t="n">
        <x:f>I251/E251</x:f>
        <x:v>185.38826829279748</x:v>
      </x:c>
      <x:c r="K251" s="2"/>
      <x:c r="L251" s="2"/>
      <x:c r="M251" s="2"/>
      <x:c r="N251" s="2"/>
      <x:c r="O251" s="2"/>
      <x:c r="P251" s="2"/>
      <x:c r="Q251" s="2"/>
      <x:c r="R251" s="2"/>
      <x:c r="S251" s="2"/>
    </x:row>
    <x:row r="252" ht="26" customHeight="1">
      <x:c r="A252" s="2"/>
      <x:c r="B252" s="2"/>
      <x:c r="C252" s="2" t="str">
        <x:v>246</x:v>
      </x:c>
      <x:c r="D252" s="2" t="str">
        <x:v>1.200 m²</x:v>
      </x:c>
      <x:c r="E252" s="10" t="n">
        <x:v>1200</x:v>
      </x:c>
      <x:c r="F252" s="29" t="n">
        <x:f>E252/Premissas!$F$12*(Resumo!$F$30+Resumo!$F$31)</x:f>
        <x:v>68009.27663043479</x:v>
      </x:c>
      <x:c r="G252" s="29" t="n">
        <x:f>E252/Premissas!$F$12*Resumo!$F$37</x:f>
        <x:v>150883.36493375868</x:v>
      </x:c>
      <x:c r="H252" s="29" t="n">
        <x:f>E252/Premissas!$F$12*Resumo!$F$40</x:f>
        <x:v>3573.2803871635065</x:v>
      </x:c>
      <x:c r="I252" s="10" t="n">
        <x:f>SUM(F252:H252)</x:f>
        <x:v>222465.92195135698</x:v>
      </x:c>
      <x:c r="J252" s="10" t="n">
        <x:f>I252/E252</x:f>
        <x:v>185.38826829279748</x:v>
      </x:c>
      <x:c r="K252" s="2"/>
      <x:c r="L252" s="2"/>
      <x:c r="M252" s="2"/>
      <x:c r="N252" s="2"/>
      <x:c r="O252" s="2"/>
      <x:c r="P252" s="2"/>
      <x:c r="Q252" s="2"/>
      <x:c r="R252" s="2"/>
      <x:c r="S252" s="2"/>
    </x:row>
    <x:row r="253" ht="26" customHeight="1">
      <x:c r="A253" s="2"/>
      <x:c r="B253" s="2"/>
      <x:c r="C253" s="2" t="str">
        <x:v>247</x:v>
      </x:c>
      <x:c r="D253" s="2" t="str">
        <x:v>1.200 m²</x:v>
      </x:c>
      <x:c r="E253" s="10" t="n">
        <x:v>1200</x:v>
      </x:c>
      <x:c r="F253" s="29" t="n">
        <x:f>E253/Premissas!$F$12*(Resumo!$F$30+Resumo!$F$31)</x:f>
        <x:v>68009.27663043479</x:v>
      </x:c>
      <x:c r="G253" s="29" t="n">
        <x:f>E253/Premissas!$F$12*Resumo!$F$37</x:f>
        <x:v>150883.36493375868</x:v>
      </x:c>
      <x:c r="H253" s="29" t="n">
        <x:f>E253/Premissas!$F$12*Resumo!$F$40</x:f>
        <x:v>3573.2803871635065</x:v>
      </x:c>
      <x:c r="I253" s="10" t="n">
        <x:f>SUM(F253:H253)</x:f>
        <x:v>222465.92195135698</x:v>
      </x:c>
      <x:c r="J253" s="10" t="n">
        <x:f>I253/E253</x:f>
        <x:v>185.38826829279748</x:v>
      </x:c>
      <x:c r="K253" s="2"/>
      <x:c r="L253" s="2"/>
      <x:c r="M253" s="2"/>
      <x:c r="N253" s="2"/>
      <x:c r="O253" s="2"/>
      <x:c r="P253" s="2"/>
      <x:c r="Q253" s="2"/>
      <x:c r="R253" s="2"/>
      <x:c r="S253" s="2"/>
    </x:row>
    <x:row r="254" ht="26" customHeight="1">
      <x:c r="A254" s="2"/>
      <x:c r="B254" s="2"/>
      <x:c r="C254" s="2" t="str">
        <x:v>248</x:v>
      </x:c>
      <x:c r="D254" s="2" t="str">
        <x:v>1.200 m²</x:v>
      </x:c>
      <x:c r="E254" s="10" t="n">
        <x:v>1200</x:v>
      </x:c>
      <x:c r="F254" s="29" t="n">
        <x:f>E254/Premissas!$F$12*(Resumo!$F$30+Resumo!$F$31)</x:f>
        <x:v>68009.27663043479</x:v>
      </x:c>
      <x:c r="G254" s="29" t="n">
        <x:f>E254/Premissas!$F$12*Resumo!$F$37</x:f>
        <x:v>150883.36493375868</x:v>
      </x:c>
      <x:c r="H254" s="29" t="n">
        <x:f>E254/Premissas!$F$12*Resumo!$F$40</x:f>
        <x:v>3573.2803871635065</x:v>
      </x:c>
      <x:c r="I254" s="10" t="n">
        <x:f>SUM(F254:H254)</x:f>
        <x:v>222465.92195135698</x:v>
      </x:c>
      <x:c r="J254" s="10" t="n">
        <x:f>I254/E254</x:f>
        <x:v>185.38826829279748</x:v>
      </x:c>
      <x:c r="K254" s="2"/>
      <x:c r="L254" s="2"/>
      <x:c r="M254" s="2"/>
      <x:c r="N254" s="2"/>
      <x:c r="O254" s="2"/>
      <x:c r="P254" s="2"/>
      <x:c r="Q254" s="2"/>
      <x:c r="R254" s="2"/>
      <x:c r="S254" s="2"/>
    </x:row>
    <x:row r="255" ht="26" customHeight="1">
      <x:c r="A255" s="2"/>
      <x:c r="B255" s="2"/>
      <x:c r="C255" s="2" t="str">
        <x:v>249</x:v>
      </x:c>
      <x:c r="D255" s="2" t="str">
        <x:v>1.200 m²</x:v>
      </x:c>
      <x:c r="E255" s="10" t="n">
        <x:v>1200</x:v>
      </x:c>
      <x:c r="F255" s="29" t="n">
        <x:f>E255/Premissas!$F$12*(Resumo!$F$30+Resumo!$F$31)</x:f>
        <x:v>68009.27663043479</x:v>
      </x:c>
      <x:c r="G255" s="29" t="n">
        <x:f>E255/Premissas!$F$12*Resumo!$F$37</x:f>
        <x:v>150883.36493375868</x:v>
      </x:c>
      <x:c r="H255" s="29" t="n">
        <x:f>E255/Premissas!$F$12*Resumo!$F$40</x:f>
        <x:v>3573.2803871635065</x:v>
      </x:c>
      <x:c r="I255" s="10" t="n">
        <x:f>SUM(F255:H255)</x:f>
        <x:v>222465.92195135698</x:v>
      </x:c>
      <x:c r="J255" s="10" t="n">
        <x:f>I255/E255</x:f>
        <x:v>185.38826829279748</x:v>
      </x:c>
      <x:c r="K255" s="2"/>
      <x:c r="L255" s="2"/>
      <x:c r="M255" s="2"/>
      <x:c r="N255" s="2"/>
      <x:c r="O255" s="2"/>
      <x:c r="P255" s="2"/>
      <x:c r="Q255" s="2"/>
      <x:c r="R255" s="2"/>
      <x:c r="S255" s="2"/>
    </x:row>
    <x:row r="256" ht="26" customHeight="1">
      <x:c r="A256" s="2"/>
      <x:c r="B256" s="2"/>
      <x:c r="C256" s="2" t="str">
        <x:v>250</x:v>
      </x:c>
      <x:c r="D256" s="2" t="str">
        <x:v>1.200 m²</x:v>
      </x:c>
      <x:c r="E256" s="10" t="n">
        <x:v>1200</x:v>
      </x:c>
      <x:c r="F256" s="29" t="n">
        <x:f>E256/Premissas!$F$12*(Resumo!$F$30+Resumo!$F$31)</x:f>
        <x:v>68009.27663043479</x:v>
      </x:c>
      <x:c r="G256" s="29" t="n">
        <x:f>E256/Premissas!$F$12*Resumo!$F$37</x:f>
        <x:v>150883.36493375868</x:v>
      </x:c>
      <x:c r="H256" s="29" t="n">
        <x:f>E256/Premissas!$F$12*Resumo!$F$40</x:f>
        <x:v>3573.2803871635065</x:v>
      </x:c>
      <x:c r="I256" s="10" t="n">
        <x:f>SUM(F256:H256)</x:f>
        <x:v>222465.92195135698</x:v>
      </x:c>
      <x:c r="J256" s="10" t="n">
        <x:f>I256/E256</x:f>
        <x:v>185.38826829279748</x:v>
      </x:c>
      <x:c r="K256" s="2"/>
      <x:c r="L256" s="2"/>
      <x:c r="M256" s="2"/>
      <x:c r="N256" s="2"/>
      <x:c r="O256" s="2"/>
      <x:c r="P256" s="2"/>
      <x:c r="Q256" s="2"/>
      <x:c r="R256" s="2"/>
      <x:c r="S256" s="2"/>
    </x:row>
    <x:row r="257" ht="26" customHeight="1">
      <x:c r="A257" s="2"/>
      <x:c r="B257" s="2"/>
      <x:c r="C257" s="2" t="str">
        <x:v>251</x:v>
      </x:c>
      <x:c r="D257" s="2" t="str">
        <x:v>1.200 m²</x:v>
      </x:c>
      <x:c r="E257" s="10" t="n">
        <x:v>1200</x:v>
      </x:c>
      <x:c r="F257" s="29" t="n">
        <x:f>E257/Premissas!$F$12*(Resumo!$F$30+Resumo!$F$31)</x:f>
        <x:v>68009.27663043479</x:v>
      </x:c>
      <x:c r="G257" s="29" t="n">
        <x:f>E257/Premissas!$F$12*Resumo!$F$37</x:f>
        <x:v>150883.36493375868</x:v>
      </x:c>
      <x:c r="H257" s="29" t="n">
        <x:f>E257/Premissas!$F$12*Resumo!$F$40</x:f>
        <x:v>3573.2803871635065</x:v>
      </x:c>
      <x:c r="I257" s="10" t="n">
        <x:f>SUM(F257:H257)</x:f>
        <x:v>222465.92195135698</x:v>
      </x:c>
      <x:c r="J257" s="10" t="n">
        <x:f>I257/E257</x:f>
        <x:v>185.38826829279748</x:v>
      </x:c>
      <x:c r="K257" s="2"/>
      <x:c r="L257" s="2"/>
      <x:c r="M257" s="2"/>
      <x:c r="N257" s="2"/>
      <x:c r="O257" s="2"/>
      <x:c r="P257" s="2"/>
      <x:c r="Q257" s="2"/>
      <x:c r="R257" s="2"/>
      <x:c r="S257" s="2"/>
    </x:row>
    <x:row r="258" ht="26" customHeight="1">
      <x:c r="A258" s="2"/>
      <x:c r="B258" s="2"/>
      <x:c r="C258" s="2" t="str">
        <x:v>252</x:v>
      </x:c>
      <x:c r="D258" s="2" t="str">
        <x:v>1.200 m²</x:v>
      </x:c>
      <x:c r="E258" s="10" t="n">
        <x:v>1200</x:v>
      </x:c>
      <x:c r="F258" s="29" t="n">
        <x:f>E258/Premissas!$F$12*(Resumo!$F$30+Resumo!$F$31)</x:f>
        <x:v>68009.27663043479</x:v>
      </x:c>
      <x:c r="G258" s="29" t="n">
        <x:f>E258/Premissas!$F$12*Resumo!$F$37</x:f>
        <x:v>150883.36493375868</x:v>
      </x:c>
      <x:c r="H258" s="29" t="n">
        <x:f>E258/Premissas!$F$12*Resumo!$F$40</x:f>
        <x:v>3573.2803871635065</x:v>
      </x:c>
      <x:c r="I258" s="10" t="n">
        <x:f>SUM(F258:H258)</x:f>
        <x:v>222465.92195135698</x:v>
      </x:c>
      <x:c r="J258" s="10" t="n">
        <x:f>I258/E258</x:f>
        <x:v>185.38826829279748</x:v>
      </x:c>
      <x:c r="K258" s="2"/>
      <x:c r="L258" s="2"/>
      <x:c r="M258" s="2"/>
      <x:c r="N258" s="2"/>
      <x:c r="O258" s="2"/>
      <x:c r="P258" s="2"/>
      <x:c r="Q258" s="2"/>
      <x:c r="R258" s="2"/>
      <x:c r="S258" s="2"/>
    </x:row>
    <x:row r="259" ht="26" customHeight="1">
      <x:c r="A259" s="2"/>
      <x:c r="B259" s="2"/>
      <x:c r="C259" s="2" t="str">
        <x:v>253</x:v>
      </x:c>
      <x:c r="D259" s="2" t="str">
        <x:v>1.200 m²</x:v>
      </x:c>
      <x:c r="E259" s="10" t="n">
        <x:v>1200</x:v>
      </x:c>
      <x:c r="F259" s="29" t="n">
        <x:f>E259/Premissas!$F$12*(Resumo!$F$30+Resumo!$F$31)</x:f>
        <x:v>68009.27663043479</x:v>
      </x:c>
      <x:c r="G259" s="29" t="n">
        <x:f>E259/Premissas!$F$12*Resumo!$F$37</x:f>
        <x:v>150883.36493375868</x:v>
      </x:c>
      <x:c r="H259" s="29" t="n">
        <x:f>E259/Premissas!$F$12*Resumo!$F$40</x:f>
        <x:v>3573.2803871635065</x:v>
      </x:c>
      <x:c r="I259" s="10" t="n">
        <x:f>SUM(F259:H259)</x:f>
        <x:v>222465.92195135698</x:v>
      </x:c>
      <x:c r="J259" s="10" t="n">
        <x:f>I259/E259</x:f>
        <x:v>185.38826829279748</x:v>
      </x:c>
      <x:c r="K259" s="2"/>
      <x:c r="L259" s="2"/>
      <x:c r="M259" s="2"/>
      <x:c r="N259" s="2"/>
      <x:c r="O259" s="2"/>
      <x:c r="P259" s="2"/>
      <x:c r="Q259" s="2"/>
      <x:c r="R259" s="2"/>
      <x:c r="S259" s="2"/>
    </x:row>
    <x:row r="260" ht="26" customHeight="1">
      <x:c r="A260" s="2"/>
      <x:c r="B260" s="2"/>
      <x:c r="C260" s="2" t="str">
        <x:v>254</x:v>
      </x:c>
      <x:c r="D260" s="2" t="str">
        <x:v>1.200 m²</x:v>
      </x:c>
      <x:c r="E260" s="10" t="n">
        <x:v>1200</x:v>
      </x:c>
      <x:c r="F260" s="29" t="n">
        <x:f>E260/Premissas!$F$12*(Resumo!$F$30+Resumo!$F$31)</x:f>
        <x:v>68009.27663043479</x:v>
      </x:c>
      <x:c r="G260" s="29" t="n">
        <x:f>E260/Premissas!$F$12*Resumo!$F$37</x:f>
        <x:v>150883.36493375868</x:v>
      </x:c>
      <x:c r="H260" s="29" t="n">
        <x:f>E260/Premissas!$F$12*Resumo!$F$40</x:f>
        <x:v>3573.2803871635065</x:v>
      </x:c>
      <x:c r="I260" s="10" t="n">
        <x:f>SUM(F260:H260)</x:f>
        <x:v>222465.92195135698</x:v>
      </x:c>
      <x:c r="J260" s="10" t="n">
        <x:f>I260/E260</x:f>
        <x:v>185.38826829279748</x:v>
      </x:c>
      <x:c r="K260" s="2"/>
      <x:c r="L260" s="2"/>
      <x:c r="M260" s="2"/>
      <x:c r="N260" s="2"/>
      <x:c r="O260" s="2"/>
      <x:c r="P260" s="2"/>
      <x:c r="Q260" s="2"/>
      <x:c r="R260" s="2"/>
      <x:c r="S260" s="2"/>
    </x:row>
    <x:row r="261" ht="26" customHeight="1">
      <x:c r="A261" s="2"/>
      <x:c r="B261" s="2"/>
      <x:c r="C261" s="2" t="str">
        <x:v>255</x:v>
      </x:c>
      <x:c r="D261" s="2" t="str">
        <x:v>1.200 m²</x:v>
      </x:c>
      <x:c r="E261" s="10" t="n">
        <x:v>1200</x:v>
      </x:c>
      <x:c r="F261" s="29" t="n">
        <x:f>E261/Premissas!$F$12*(Resumo!$F$30+Resumo!$F$31)</x:f>
        <x:v>68009.27663043479</x:v>
      </x:c>
      <x:c r="G261" s="29" t="n">
        <x:f>E261/Premissas!$F$12*Resumo!$F$37</x:f>
        <x:v>150883.36493375868</x:v>
      </x:c>
      <x:c r="H261" s="29" t="n">
        <x:f>E261/Premissas!$F$12*Resumo!$F$40</x:f>
        <x:v>3573.2803871635065</x:v>
      </x:c>
      <x:c r="I261" s="10" t="n">
        <x:f>SUM(F261:H261)</x:f>
        <x:v>222465.92195135698</x:v>
      </x:c>
      <x:c r="J261" s="10" t="n">
        <x:f>I261/E261</x:f>
        <x:v>185.38826829279748</x:v>
      </x:c>
      <x:c r="K261" s="2"/>
      <x:c r="L261" s="2"/>
      <x:c r="M261" s="2"/>
      <x:c r="N261" s="2"/>
      <x:c r="O261" s="2"/>
      <x:c r="P261" s="2"/>
      <x:c r="Q261" s="2"/>
      <x:c r="R261" s="2"/>
      <x:c r="S261" s="2"/>
    </x:row>
    <x:row r="262" ht="26" customHeight="1">
      <x:c r="A262" s="2"/>
      <x:c r="B262" s="2"/>
      <x:c r="C262" s="2" t="str">
        <x:v>256</x:v>
      </x:c>
      <x:c r="D262" s="2" t="str">
        <x:v>1.200 m²</x:v>
      </x:c>
      <x:c r="E262" s="10" t="n">
        <x:v>1200</x:v>
      </x:c>
      <x:c r="F262" s="29" t="n">
        <x:f>E262/Premissas!$F$12*(Resumo!$F$30+Resumo!$F$31)</x:f>
        <x:v>68009.27663043479</x:v>
      </x:c>
      <x:c r="G262" s="29" t="n">
        <x:f>E262/Premissas!$F$12*Resumo!$F$37</x:f>
        <x:v>150883.36493375868</x:v>
      </x:c>
      <x:c r="H262" s="29" t="n">
        <x:f>E262/Premissas!$F$12*Resumo!$F$40</x:f>
        <x:v>3573.2803871635065</x:v>
      </x:c>
      <x:c r="I262" s="10" t="n">
        <x:f>SUM(F262:H262)</x:f>
        <x:v>222465.92195135698</x:v>
      </x:c>
      <x:c r="J262" s="10" t="n">
        <x:f>I262/E262</x:f>
        <x:v>185.38826829279748</x:v>
      </x:c>
      <x:c r="K262" s="2"/>
      <x:c r="L262" s="2"/>
      <x:c r="M262" s="2"/>
      <x:c r="N262" s="2"/>
      <x:c r="O262" s="2"/>
      <x:c r="P262" s="2"/>
      <x:c r="Q262" s="2"/>
      <x:c r="R262" s="2"/>
      <x:c r="S262" s="2"/>
    </x:row>
    <x:row r="263" ht="26" customHeight="1">
      <x:c r="A263" s="2"/>
      <x:c r="B263" s="2"/>
      <x:c r="C263" s="2" t="str">
        <x:v>257</x:v>
      </x:c>
      <x:c r="D263" s="2" t="str">
        <x:v>1.200 m²</x:v>
      </x:c>
      <x:c r="E263" s="10" t="n">
        <x:v>1200</x:v>
      </x:c>
      <x:c r="F263" s="29" t="n">
        <x:f>E263/Premissas!$F$12*(Resumo!$F$30+Resumo!$F$31)</x:f>
        <x:v>68009.27663043479</x:v>
      </x:c>
      <x:c r="G263" s="29" t="n">
        <x:f>E263/Premissas!$F$12*Resumo!$F$37</x:f>
        <x:v>150883.36493375868</x:v>
      </x:c>
      <x:c r="H263" s="29" t="n">
        <x:f>E263/Premissas!$F$12*Resumo!$F$40</x:f>
        <x:v>3573.2803871635065</x:v>
      </x:c>
      <x:c r="I263" s="10" t="n">
        <x:f>SUM(F263:H263)</x:f>
        <x:v>222465.92195135698</x:v>
      </x:c>
      <x:c r="J263" s="10" t="n">
        <x:f>I263/E263</x:f>
        <x:v>185.38826829279748</x:v>
      </x:c>
      <x:c r="K263" s="2"/>
      <x:c r="L263" s="2"/>
      <x:c r="M263" s="2"/>
      <x:c r="N263" s="2"/>
      <x:c r="O263" s="2"/>
      <x:c r="P263" s="2"/>
      <x:c r="Q263" s="2"/>
      <x:c r="R263" s="2"/>
      <x:c r="S263" s="2"/>
    </x:row>
    <x:row r="264" ht="26" customHeight="1">
      <x:c r="A264" s="2"/>
      <x:c r="B264" s="2"/>
      <x:c r="C264" s="2" t="str">
        <x:v>258</x:v>
      </x:c>
      <x:c r="D264" s="2" t="str">
        <x:v>1.200 m²</x:v>
      </x:c>
      <x:c r="E264" s="10" t="n">
        <x:v>1200</x:v>
      </x:c>
      <x:c r="F264" s="29" t="n">
        <x:f>E264/Premissas!$F$12*(Resumo!$F$30+Resumo!$F$31)</x:f>
        <x:v>68009.27663043479</x:v>
      </x:c>
      <x:c r="G264" s="29" t="n">
        <x:f>E264/Premissas!$F$12*Resumo!$F$37</x:f>
        <x:v>150883.36493375868</x:v>
      </x:c>
      <x:c r="H264" s="29" t="n">
        <x:f>E264/Premissas!$F$12*Resumo!$F$40</x:f>
        <x:v>3573.2803871635065</x:v>
      </x:c>
      <x:c r="I264" s="10" t="n">
        <x:f>SUM(F264:H264)</x:f>
        <x:v>222465.92195135698</x:v>
      </x:c>
      <x:c r="J264" s="10" t="n">
        <x:f>I264/E264</x:f>
        <x:v>185.38826829279748</x:v>
      </x:c>
      <x:c r="K264" s="2"/>
      <x:c r="L264" s="2"/>
      <x:c r="M264" s="2"/>
      <x:c r="N264" s="2"/>
      <x:c r="O264" s="2"/>
      <x:c r="P264" s="2"/>
      <x:c r="Q264" s="2"/>
      <x:c r="R264" s="2"/>
      <x:c r="S264" s="2"/>
    </x:row>
    <x:row r="265" ht="26" customHeight="1">
      <x:c r="A265" s="2"/>
      <x:c r="B265" s="2"/>
      <x:c r="C265" s="2" t="str">
        <x:v>259</x:v>
      </x:c>
      <x:c r="D265" s="2" t="str">
        <x:v>1.200 m²</x:v>
      </x:c>
      <x:c r="E265" s="10" t="n">
        <x:v>1200</x:v>
      </x:c>
      <x:c r="F265" s="29" t="n">
        <x:f>E265/Premissas!$F$12*(Resumo!$F$30+Resumo!$F$31)</x:f>
        <x:v>68009.27663043479</x:v>
      </x:c>
      <x:c r="G265" s="29" t="n">
        <x:f>E265/Premissas!$F$12*Resumo!$F$37</x:f>
        <x:v>150883.36493375868</x:v>
      </x:c>
      <x:c r="H265" s="29" t="n">
        <x:f>E265/Premissas!$F$12*Resumo!$F$40</x:f>
        <x:v>3573.2803871635065</x:v>
      </x:c>
      <x:c r="I265" s="10" t="n">
        <x:f>SUM(F265:H265)</x:f>
        <x:v>222465.92195135698</x:v>
      </x:c>
      <x:c r="J265" s="10" t="n">
        <x:f>I265/E265</x:f>
        <x:v>185.38826829279748</x:v>
      </x:c>
      <x:c r="K265" s="2"/>
      <x:c r="L265" s="2"/>
      <x:c r="M265" s="2"/>
      <x:c r="N265" s="2"/>
      <x:c r="O265" s="2"/>
      <x:c r="P265" s="2"/>
      <x:c r="Q265" s="2"/>
      <x:c r="R265" s="2"/>
      <x:c r="S265" s="2"/>
    </x:row>
    <x:row r="266" ht="26" customHeight="1">
      <x:c r="A266" s="2"/>
      <x:c r="B266" s="2"/>
      <x:c r="C266" s="2" t="str">
        <x:v>260</x:v>
      </x:c>
      <x:c r="D266" s="2" t="str">
        <x:v>1.200 m²</x:v>
      </x:c>
      <x:c r="E266" s="10" t="n">
        <x:v>1200</x:v>
      </x:c>
      <x:c r="F266" s="29" t="n">
        <x:f>E266/Premissas!$F$12*(Resumo!$F$30+Resumo!$F$31)</x:f>
        <x:v>68009.27663043479</x:v>
      </x:c>
      <x:c r="G266" s="29" t="n">
        <x:f>E266/Premissas!$F$12*Resumo!$F$37</x:f>
        <x:v>150883.36493375868</x:v>
      </x:c>
      <x:c r="H266" s="29" t="n">
        <x:f>E266/Premissas!$F$12*Resumo!$F$40</x:f>
        <x:v>3573.2803871635065</x:v>
      </x:c>
      <x:c r="I266" s="10" t="n">
        <x:f>SUM(F266:H266)</x:f>
        <x:v>222465.92195135698</x:v>
      </x:c>
      <x:c r="J266" s="10" t="n">
        <x:f>I266/E266</x:f>
        <x:v>185.38826829279748</x:v>
      </x:c>
      <x:c r="K266" s="2"/>
      <x:c r="L266" s="2"/>
      <x:c r="M266" s="2"/>
      <x:c r="N266" s="2"/>
      <x:c r="O266" s="2"/>
      <x:c r="P266" s="2"/>
      <x:c r="Q266" s="2"/>
      <x:c r="R266" s="2"/>
      <x:c r="S266" s="2"/>
    </x:row>
    <x:row r="267" ht="26" customHeight="1">
      <x:c r="A267" s="2"/>
      <x:c r="B267" s="2"/>
      <x:c r="C267" s="2" t="str">
        <x:v>261</x:v>
      </x:c>
      <x:c r="D267" s="2" t="str">
        <x:v>1.200 m²</x:v>
      </x:c>
      <x:c r="E267" s="10" t="n">
        <x:v>1200</x:v>
      </x:c>
      <x:c r="F267" s="29" t="n">
        <x:f>E267/Premissas!$F$12*(Resumo!$F$30+Resumo!$F$31)</x:f>
        <x:v>68009.27663043479</x:v>
      </x:c>
      <x:c r="G267" s="29" t="n">
        <x:f>E267/Premissas!$F$12*Resumo!$F$37</x:f>
        <x:v>150883.36493375868</x:v>
      </x:c>
      <x:c r="H267" s="29" t="n">
        <x:f>E267/Premissas!$F$12*Resumo!$F$40</x:f>
        <x:v>3573.2803871635065</x:v>
      </x:c>
      <x:c r="I267" s="10" t="n">
        <x:f>SUM(F267:H267)</x:f>
        <x:v>222465.92195135698</x:v>
      </x:c>
      <x:c r="J267" s="10" t="n">
        <x:f>I267/E267</x:f>
        <x:v>185.38826829279748</x:v>
      </x:c>
      <x:c r="K267" s="2"/>
      <x:c r="L267" s="2"/>
      <x:c r="M267" s="2"/>
      <x:c r="N267" s="2"/>
      <x:c r="O267" s="2"/>
      <x:c r="P267" s="2"/>
      <x:c r="Q267" s="2"/>
      <x:c r="R267" s="2"/>
      <x:c r="S267" s="2"/>
    </x:row>
    <x:row r="268" ht="26" customHeight="1">
      <x:c r="A268" s="2"/>
      <x:c r="B268" s="2"/>
      <x:c r="C268" s="2" t="str">
        <x:v>262</x:v>
      </x:c>
      <x:c r="D268" s="2" t="str">
        <x:v>1.200 m²</x:v>
      </x:c>
      <x:c r="E268" s="10" t="n">
        <x:v>1200</x:v>
      </x:c>
      <x:c r="F268" s="29" t="n">
        <x:f>E268/Premissas!$F$12*(Resumo!$F$30+Resumo!$F$31)</x:f>
        <x:v>68009.27663043479</x:v>
      </x:c>
      <x:c r="G268" s="29" t="n">
        <x:f>E268/Premissas!$F$12*Resumo!$F$37</x:f>
        <x:v>150883.36493375868</x:v>
      </x:c>
      <x:c r="H268" s="29" t="n">
        <x:f>E268/Premissas!$F$12*Resumo!$F$40</x:f>
        <x:v>3573.2803871635065</x:v>
      </x:c>
      <x:c r="I268" s="10" t="n">
        <x:f>SUM(F268:H268)</x:f>
        <x:v>222465.92195135698</x:v>
      </x:c>
      <x:c r="J268" s="10" t="n">
        <x:f>I268/E268</x:f>
        <x:v>185.38826829279748</x:v>
      </x:c>
      <x:c r="K268" s="2"/>
      <x:c r="L268" s="2"/>
      <x:c r="M268" s="2"/>
      <x:c r="N268" s="2"/>
      <x:c r="O268" s="2"/>
      <x:c r="P268" s="2"/>
      <x:c r="Q268" s="2"/>
      <x:c r="R268" s="2"/>
      <x:c r="S268" s="2"/>
    </x:row>
    <x:row r="269" ht="26" customHeight="1">
      <x:c r="A269" s="2"/>
      <x:c r="B269" s="2"/>
      <x:c r="C269" s="2" t="str">
        <x:v>263</x:v>
      </x:c>
      <x:c r="D269" s="2" t="str">
        <x:v>1.200 m²</x:v>
      </x:c>
      <x:c r="E269" s="10" t="n">
        <x:v>1200</x:v>
      </x:c>
      <x:c r="F269" s="29" t="n">
        <x:f>E269/Premissas!$F$12*(Resumo!$F$30+Resumo!$F$31)</x:f>
        <x:v>68009.27663043479</x:v>
      </x:c>
      <x:c r="G269" s="29" t="n">
        <x:f>E269/Premissas!$F$12*Resumo!$F$37</x:f>
        <x:v>150883.36493375868</x:v>
      </x:c>
      <x:c r="H269" s="29" t="n">
        <x:f>E269/Premissas!$F$12*Resumo!$F$40</x:f>
        <x:v>3573.2803871635065</x:v>
      </x:c>
      <x:c r="I269" s="10" t="n">
        <x:f>SUM(F269:H269)</x:f>
        <x:v>222465.92195135698</x:v>
      </x:c>
      <x:c r="J269" s="10" t="n">
        <x:f>I269/E269</x:f>
        <x:v>185.38826829279748</x:v>
      </x:c>
      <x:c r="K269" s="2"/>
      <x:c r="L269" s="2"/>
      <x:c r="M269" s="2"/>
      <x:c r="N269" s="2"/>
      <x:c r="O269" s="2"/>
      <x:c r="P269" s="2"/>
      <x:c r="Q269" s="2"/>
      <x:c r="R269" s="2"/>
      <x:c r="S269" s="2"/>
    </x:row>
    <x:row r="270" ht="26" customHeight="1">
      <x:c r="A270" s="2"/>
      <x:c r="B270" s="2"/>
      <x:c r="C270" s="2" t="str">
        <x:v>264</x:v>
      </x:c>
      <x:c r="D270" s="2" t="str">
        <x:v>1.200 m²</x:v>
      </x:c>
      <x:c r="E270" s="10" t="n">
        <x:v>1200</x:v>
      </x:c>
      <x:c r="F270" s="29" t="n">
        <x:f>E270/Premissas!$F$12*(Resumo!$F$30+Resumo!$F$31)</x:f>
        <x:v>68009.27663043479</x:v>
      </x:c>
      <x:c r="G270" s="29" t="n">
        <x:f>E270/Premissas!$F$12*Resumo!$F$37</x:f>
        <x:v>150883.36493375868</x:v>
      </x:c>
      <x:c r="H270" s="29" t="n">
        <x:f>E270/Premissas!$F$12*Resumo!$F$40</x:f>
        <x:v>3573.2803871635065</x:v>
      </x:c>
      <x:c r="I270" s="10" t="n">
        <x:f>SUM(F270:H270)</x:f>
        <x:v>222465.92195135698</x:v>
      </x:c>
      <x:c r="J270" s="10" t="n">
        <x:f>I270/E270</x:f>
        <x:v>185.38826829279748</x:v>
      </x:c>
      <x:c r="K270" s="2"/>
      <x:c r="L270" s="2"/>
      <x:c r="M270" s="2"/>
      <x:c r="N270" s="2"/>
      <x:c r="O270" s="2"/>
      <x:c r="P270" s="2"/>
      <x:c r="Q270" s="2"/>
      <x:c r="R270" s="2"/>
      <x:c r="S270" s="2"/>
    </x:row>
    <x:row r="271" ht="26" customHeight="1">
      <x:c r="A271" s="2"/>
      <x:c r="B271" s="2"/>
      <x:c r="C271" s="2" t="str">
        <x:v>265</x:v>
      </x:c>
      <x:c r="D271" s="2" t="str">
        <x:v>1.200 m²</x:v>
      </x:c>
      <x:c r="E271" s="10" t="n">
        <x:v>1200</x:v>
      </x:c>
      <x:c r="F271" s="29" t="n">
        <x:f>E271/Premissas!$F$12*(Resumo!$F$30+Resumo!$F$31)</x:f>
        <x:v>68009.27663043479</x:v>
      </x:c>
      <x:c r="G271" s="29" t="n">
        <x:f>E271/Premissas!$F$12*Resumo!$F$37</x:f>
        <x:v>150883.36493375868</x:v>
      </x:c>
      <x:c r="H271" s="29" t="n">
        <x:f>E271/Premissas!$F$12*Resumo!$F$40</x:f>
        <x:v>3573.2803871635065</x:v>
      </x:c>
      <x:c r="I271" s="10" t="n">
        <x:f>SUM(F271:H271)</x:f>
        <x:v>222465.92195135698</x:v>
      </x:c>
      <x:c r="J271" s="10" t="n">
        <x:f>I271/E271</x:f>
        <x:v>185.38826829279748</x:v>
      </x:c>
      <x:c r="K271" s="2"/>
      <x:c r="L271" s="2"/>
      <x:c r="M271" s="2"/>
      <x:c r="N271" s="2"/>
      <x:c r="O271" s="2"/>
      <x:c r="P271" s="2"/>
      <x:c r="Q271" s="2"/>
      <x:c r="R271" s="2"/>
      <x:c r="S271" s="2"/>
    </x:row>
    <x:row r="272" ht="26" customHeight="1">
      <x:c r="A272" s="2"/>
      <x:c r="B272" s="2"/>
      <x:c r="C272" s="2" t="str">
        <x:v>266</x:v>
      </x:c>
      <x:c r="D272" s="2" t="str">
        <x:v>1.200 m²</x:v>
      </x:c>
      <x:c r="E272" s="10" t="n">
        <x:v>1200</x:v>
      </x:c>
      <x:c r="F272" s="29" t="n">
        <x:f>E272/Premissas!$F$12*(Resumo!$F$30+Resumo!$F$31)</x:f>
        <x:v>68009.27663043479</x:v>
      </x:c>
      <x:c r="G272" s="29" t="n">
        <x:f>E272/Premissas!$F$12*Resumo!$F$37</x:f>
        <x:v>150883.36493375868</x:v>
      </x:c>
      <x:c r="H272" s="29" t="n">
        <x:f>E272/Premissas!$F$12*Resumo!$F$40</x:f>
        <x:v>3573.2803871635065</x:v>
      </x:c>
      <x:c r="I272" s="10" t="n">
        <x:f>SUM(F272:H272)</x:f>
        <x:v>222465.92195135698</x:v>
      </x:c>
      <x:c r="J272" s="10" t="n">
        <x:f>I272/E272</x:f>
        <x:v>185.38826829279748</x:v>
      </x:c>
      <x:c r="K272" s="2"/>
      <x:c r="L272" s="2"/>
      <x:c r="M272" s="2"/>
      <x:c r="N272" s="2"/>
      <x:c r="O272" s="2"/>
      <x:c r="P272" s="2"/>
      <x:c r="Q272" s="2"/>
      <x:c r="R272" s="2"/>
      <x:c r="S272" s="2"/>
    </x:row>
    <x:row r="273" ht="26" customHeight="1">
      <x:c r="A273" s="2"/>
      <x:c r="B273" s="2"/>
      <x:c r="C273" s="2" t="str">
        <x:v>267</x:v>
      </x:c>
      <x:c r="D273" s="2" t="str">
        <x:v>1.200 m²</x:v>
      </x:c>
      <x:c r="E273" s="10" t="n">
        <x:v>1200</x:v>
      </x:c>
      <x:c r="F273" s="29" t="n">
        <x:f>E273/Premissas!$F$12*(Resumo!$F$30+Resumo!$F$31)</x:f>
        <x:v>68009.27663043479</x:v>
      </x:c>
      <x:c r="G273" s="29" t="n">
        <x:f>E273/Premissas!$F$12*Resumo!$F$37</x:f>
        <x:v>150883.36493375868</x:v>
      </x:c>
      <x:c r="H273" s="29" t="n">
        <x:f>E273/Premissas!$F$12*Resumo!$F$40</x:f>
        <x:v>3573.2803871635065</x:v>
      </x:c>
      <x:c r="I273" s="10" t="n">
        <x:f>SUM(F273:H273)</x:f>
        <x:v>222465.92195135698</x:v>
      </x:c>
      <x:c r="J273" s="10" t="n">
        <x:f>I273/E273</x:f>
        <x:v>185.38826829279748</x:v>
      </x:c>
      <x:c r="K273" s="2"/>
      <x:c r="L273" s="2"/>
      <x:c r="M273" s="2"/>
      <x:c r="N273" s="2"/>
      <x:c r="O273" s="2"/>
      <x:c r="P273" s="2"/>
      <x:c r="Q273" s="2"/>
      <x:c r="R273" s="2"/>
      <x:c r="S273" s="2"/>
    </x:row>
    <x:row r="274" ht="26" customHeight="1">
      <x:c r="A274" s="2"/>
      <x:c r="B274" s="2"/>
      <x:c r="C274" s="2" t="str">
        <x:v>268</x:v>
      </x:c>
      <x:c r="D274" s="2" t="str">
        <x:v>1.200 m²</x:v>
      </x:c>
      <x:c r="E274" s="10" t="n">
        <x:v>1200</x:v>
      </x:c>
      <x:c r="F274" s="29" t="n">
        <x:f>E274/Premissas!$F$12*(Resumo!$F$30+Resumo!$F$31)</x:f>
        <x:v>68009.27663043479</x:v>
      </x:c>
      <x:c r="G274" s="29" t="n">
        <x:f>E274/Premissas!$F$12*Resumo!$F$37</x:f>
        <x:v>150883.36493375868</x:v>
      </x:c>
      <x:c r="H274" s="29" t="n">
        <x:f>E274/Premissas!$F$12*Resumo!$F$40</x:f>
        <x:v>3573.2803871635065</x:v>
      </x:c>
      <x:c r="I274" s="10" t="n">
        <x:f>SUM(F274:H274)</x:f>
        <x:v>222465.92195135698</x:v>
      </x:c>
      <x:c r="J274" s="10" t="n">
        <x:f>I274/E274</x:f>
        <x:v>185.38826829279748</x:v>
      </x:c>
      <x:c r="K274" s="2"/>
      <x:c r="L274" s="2"/>
      <x:c r="M274" s="2"/>
      <x:c r="N274" s="2"/>
      <x:c r="O274" s="2"/>
      <x:c r="P274" s="2"/>
      <x:c r="Q274" s="2"/>
      <x:c r="R274" s="2"/>
      <x:c r="S274" s="2"/>
    </x:row>
    <x:row r="275" ht="26" customHeight="1">
      <x:c r="A275" s="2"/>
      <x:c r="B275" s="2"/>
      <x:c r="C275" s="2" t="str">
        <x:v>269</x:v>
      </x:c>
      <x:c r="D275" s="2" t="str">
        <x:v>1.200 m²</x:v>
      </x:c>
      <x:c r="E275" s="10" t="n">
        <x:v>1200</x:v>
      </x:c>
      <x:c r="F275" s="29" t="n">
        <x:f>E275/Premissas!$F$12*(Resumo!$F$30+Resumo!$F$31)</x:f>
        <x:v>68009.27663043479</x:v>
      </x:c>
      <x:c r="G275" s="29" t="n">
        <x:f>E275/Premissas!$F$12*Resumo!$F$37</x:f>
        <x:v>150883.36493375868</x:v>
      </x:c>
      <x:c r="H275" s="29" t="n">
        <x:f>E275/Premissas!$F$12*Resumo!$F$40</x:f>
        <x:v>3573.2803871635065</x:v>
      </x:c>
      <x:c r="I275" s="10" t="n">
        <x:f>SUM(F275:H275)</x:f>
        <x:v>222465.92195135698</x:v>
      </x:c>
      <x:c r="J275" s="10" t="n">
        <x:f>I275/E275</x:f>
        <x:v>185.38826829279748</x:v>
      </x:c>
      <x:c r="K275" s="2"/>
      <x:c r="L275" s="2"/>
      <x:c r="M275" s="2"/>
      <x:c r="N275" s="2"/>
      <x:c r="O275" s="2"/>
      <x:c r="P275" s="2"/>
      <x:c r="Q275" s="2"/>
      <x:c r="R275" s="2"/>
      <x:c r="S275" s="2"/>
    </x:row>
    <x:row r="276" ht="26" customHeight="1">
      <x:c r="A276" s="2"/>
      <x:c r="B276" s="2"/>
      <x:c r="C276" s="2" t="str">
        <x:v>270</x:v>
      </x:c>
      <x:c r="D276" s="2" t="str">
        <x:v>1.200 m²</x:v>
      </x:c>
      <x:c r="E276" s="10" t="n">
        <x:v>1200</x:v>
      </x:c>
      <x:c r="F276" s="29" t="n">
        <x:f>E276/Premissas!$F$12*(Resumo!$F$30+Resumo!$F$31)</x:f>
        <x:v>68009.27663043479</x:v>
      </x:c>
      <x:c r="G276" s="29" t="n">
        <x:f>E276/Premissas!$F$12*Resumo!$F$37</x:f>
        <x:v>150883.36493375868</x:v>
      </x:c>
      <x:c r="H276" s="29" t="n">
        <x:f>E276/Premissas!$F$12*Resumo!$F$40</x:f>
        <x:v>3573.2803871635065</x:v>
      </x:c>
      <x:c r="I276" s="10" t="n">
        <x:f>SUM(F276:H276)</x:f>
        <x:v>222465.92195135698</x:v>
      </x:c>
      <x:c r="J276" s="10" t="n">
        <x:f>I276/E276</x:f>
        <x:v>185.38826829279748</x:v>
      </x:c>
      <x:c r="K276" s="2"/>
      <x:c r="L276" s="2"/>
      <x:c r="M276" s="2"/>
      <x:c r="N276" s="2"/>
      <x:c r="O276" s="2"/>
      <x:c r="P276" s="2"/>
      <x:c r="Q276" s="2"/>
      <x:c r="R276" s="2"/>
      <x:c r="S276" s="2"/>
    </x:row>
    <x:row r="277" ht="26" customHeight="1">
      <x:c r="A277" s="2"/>
      <x:c r="B277" s="2"/>
      <x:c r="C277" s="2" t="str">
        <x:v>271</x:v>
      </x:c>
      <x:c r="D277" s="2" t="str">
        <x:v>1.200 m²</x:v>
      </x:c>
      <x:c r="E277" s="10" t="n">
        <x:v>1200</x:v>
      </x:c>
      <x:c r="F277" s="29" t="n">
        <x:f>E277/Premissas!$F$12*(Resumo!$F$30+Resumo!$F$31)</x:f>
        <x:v>68009.27663043479</x:v>
      </x:c>
      <x:c r="G277" s="29" t="n">
        <x:f>E277/Premissas!$F$12*Resumo!$F$37</x:f>
        <x:v>150883.36493375868</x:v>
      </x:c>
      <x:c r="H277" s="29" t="n">
        <x:f>E277/Premissas!$F$12*Resumo!$F$40</x:f>
        <x:v>3573.2803871635065</x:v>
      </x:c>
      <x:c r="I277" s="10" t="n">
        <x:f>SUM(F277:H277)</x:f>
        <x:v>222465.92195135698</x:v>
      </x:c>
      <x:c r="J277" s="10" t="n">
        <x:f>I277/E277</x:f>
        <x:v>185.38826829279748</x:v>
      </x:c>
      <x:c r="K277" s="2"/>
      <x:c r="L277" s="2"/>
      <x:c r="M277" s="2"/>
      <x:c r="N277" s="2"/>
      <x:c r="O277" s="2"/>
      <x:c r="P277" s="2"/>
      <x:c r="Q277" s="2"/>
      <x:c r="R277" s="2"/>
      <x:c r="S277" s="2"/>
    </x:row>
    <x:row r="278" ht="26" customHeight="1">
      <x:c r="A278" s="2"/>
      <x:c r="B278" s="2"/>
      <x:c r="C278" s="2" t="str">
        <x:v>272</x:v>
      </x:c>
      <x:c r="D278" s="2" t="str">
        <x:v>1.200 m²</x:v>
      </x:c>
      <x:c r="E278" s="10" t="n">
        <x:v>1200</x:v>
      </x:c>
      <x:c r="F278" s="29" t="n">
        <x:f>E278/Premissas!$F$12*(Resumo!$F$30+Resumo!$F$31)</x:f>
        <x:v>68009.27663043479</x:v>
      </x:c>
      <x:c r="G278" s="29" t="n">
        <x:f>E278/Premissas!$F$12*Resumo!$F$37</x:f>
        <x:v>150883.36493375868</x:v>
      </x:c>
      <x:c r="H278" s="29" t="n">
        <x:f>E278/Premissas!$F$12*Resumo!$F$40</x:f>
        <x:v>3573.2803871635065</x:v>
      </x:c>
      <x:c r="I278" s="10" t="n">
        <x:f>SUM(F278:H278)</x:f>
        <x:v>222465.92195135698</x:v>
      </x:c>
      <x:c r="J278" s="10" t="n">
        <x:f>I278/E278</x:f>
        <x:v>185.38826829279748</x:v>
      </x:c>
      <x:c r="K278" s="2"/>
      <x:c r="L278" s="2"/>
      <x:c r="M278" s="2"/>
      <x:c r="N278" s="2"/>
      <x:c r="O278" s="2"/>
      <x:c r="P278" s="2"/>
      <x:c r="Q278" s="2"/>
      <x:c r="R278" s="2"/>
      <x:c r="S278" s="2"/>
    </x:row>
    <x:row r="279" ht="26" customHeight="1">
      <x:c r="A279" s="2"/>
      <x:c r="B279" s="2"/>
      <x:c r="C279" s="2" t="str">
        <x:v>273</x:v>
      </x:c>
      <x:c r="D279" s="2" t="str">
        <x:v>1.200 m²</x:v>
      </x:c>
      <x:c r="E279" s="10" t="n">
        <x:v>1200</x:v>
      </x:c>
      <x:c r="F279" s="29" t="n">
        <x:f>E279/Premissas!$F$12*(Resumo!$F$30+Resumo!$F$31)</x:f>
        <x:v>68009.27663043479</x:v>
      </x:c>
      <x:c r="G279" s="29" t="n">
        <x:f>E279/Premissas!$F$12*Resumo!$F$37</x:f>
        <x:v>150883.36493375868</x:v>
      </x:c>
      <x:c r="H279" s="29" t="n">
        <x:f>E279/Premissas!$F$12*Resumo!$F$40</x:f>
        <x:v>3573.2803871635065</x:v>
      </x:c>
      <x:c r="I279" s="10" t="n">
        <x:f>SUM(F279:H279)</x:f>
        <x:v>222465.92195135698</x:v>
      </x:c>
      <x:c r="J279" s="10" t="n">
        <x:f>I279/E279</x:f>
        <x:v>185.38826829279748</x:v>
      </x:c>
      <x:c r="K279" s="2"/>
      <x:c r="L279" s="2"/>
      <x:c r="M279" s="2"/>
      <x:c r="N279" s="2"/>
      <x:c r="O279" s="2"/>
      <x:c r="P279" s="2"/>
      <x:c r="Q279" s="2"/>
      <x:c r="R279" s="2"/>
      <x:c r="S279" s="2"/>
    </x:row>
    <x:row r="280" ht="26" customHeight="1">
      <x:c r="A280" s="2"/>
      <x:c r="B280" s="2"/>
      <x:c r="C280" s="2" t="str">
        <x:v>274</x:v>
      </x:c>
      <x:c r="D280" s="2" t="str">
        <x:v>1.200 m²</x:v>
      </x:c>
      <x:c r="E280" s="10" t="n">
        <x:v>1200</x:v>
      </x:c>
      <x:c r="F280" s="29" t="n">
        <x:f>E280/Premissas!$F$12*(Resumo!$F$30+Resumo!$F$31)</x:f>
        <x:v>68009.27663043479</x:v>
      </x:c>
      <x:c r="G280" s="29" t="n">
        <x:f>E280/Premissas!$F$12*Resumo!$F$37</x:f>
        <x:v>150883.36493375868</x:v>
      </x:c>
      <x:c r="H280" s="29" t="n">
        <x:f>E280/Premissas!$F$12*Resumo!$F$40</x:f>
        <x:v>3573.2803871635065</x:v>
      </x:c>
      <x:c r="I280" s="10" t="n">
        <x:f>SUM(F280:H280)</x:f>
        <x:v>222465.92195135698</x:v>
      </x:c>
      <x:c r="J280" s="10" t="n">
        <x:f>I280/E280</x:f>
        <x:v>185.38826829279748</x:v>
      </x:c>
      <x:c r="K280" s="2"/>
      <x:c r="L280" s="2"/>
      <x:c r="M280" s="2"/>
      <x:c r="N280" s="2"/>
      <x:c r="O280" s="2"/>
      <x:c r="P280" s="2"/>
      <x:c r="Q280" s="2"/>
      <x:c r="R280" s="2"/>
      <x:c r="S280" s="2"/>
    </x:row>
    <x:row r="281" ht="26" customHeight="1">
      <x:c r="A281" s="2"/>
      <x:c r="B281" s="2"/>
      <x:c r="C281" s="2" t="str">
        <x:v>275</x:v>
      </x:c>
      <x:c r="D281" s="2" t="str">
        <x:v>1.200 m²</x:v>
      </x:c>
      <x:c r="E281" s="10" t="n">
        <x:v>1200</x:v>
      </x:c>
      <x:c r="F281" s="29" t="n">
        <x:f>E281/Premissas!$F$12*(Resumo!$F$30+Resumo!$F$31)</x:f>
        <x:v>68009.27663043479</x:v>
      </x:c>
      <x:c r="G281" s="29" t="n">
        <x:f>E281/Premissas!$F$12*Resumo!$F$37</x:f>
        <x:v>150883.36493375868</x:v>
      </x:c>
      <x:c r="H281" s="29" t="n">
        <x:f>E281/Premissas!$F$12*Resumo!$F$40</x:f>
        <x:v>3573.2803871635065</x:v>
      </x:c>
      <x:c r="I281" s="10" t="n">
        <x:f>SUM(F281:H281)</x:f>
        <x:v>222465.92195135698</x:v>
      </x:c>
      <x:c r="J281" s="10" t="n">
        <x:f>I281/E281</x:f>
        <x:v>185.38826829279748</x:v>
      </x:c>
      <x:c r="K281" s="2"/>
      <x:c r="L281" s="2"/>
      <x:c r="M281" s="2"/>
      <x:c r="N281" s="2"/>
      <x:c r="O281" s="2"/>
      <x:c r="P281" s="2"/>
      <x:c r="Q281" s="2"/>
      <x:c r="R281" s="2"/>
      <x:c r="S281" s="2"/>
    </x:row>
    <x:row r="282" ht="26" customHeight="1">
      <x:c r="A282" s="2"/>
      <x:c r="B282" s="2"/>
      <x:c r="C282" s="2" t="str">
        <x:v>276</x:v>
      </x:c>
      <x:c r="D282" s="2" t="str">
        <x:v>1.200 m²</x:v>
      </x:c>
      <x:c r="E282" s="10" t="n">
        <x:v>1200</x:v>
      </x:c>
      <x:c r="F282" s="29" t="n">
        <x:f>E282/Premissas!$F$12*(Resumo!$F$30+Resumo!$F$31)</x:f>
        <x:v>68009.27663043479</x:v>
      </x:c>
      <x:c r="G282" s="29" t="n">
        <x:f>E282/Premissas!$F$12*Resumo!$F$37</x:f>
        <x:v>150883.36493375868</x:v>
      </x:c>
      <x:c r="H282" s="29" t="n">
        <x:f>E282/Premissas!$F$12*Resumo!$F$40</x:f>
        <x:v>3573.2803871635065</x:v>
      </x:c>
      <x:c r="I282" s="10" t="n">
        <x:f>SUM(F282:H282)</x:f>
        <x:v>222465.92195135698</x:v>
      </x:c>
      <x:c r="J282" s="10" t="n">
        <x:f>I282/E282</x:f>
        <x:v>185.38826829279748</x:v>
      </x:c>
      <x:c r="K282" s="2"/>
      <x:c r="L282" s="2"/>
      <x:c r="M282" s="2"/>
      <x:c r="N282" s="2"/>
      <x:c r="O282" s="2"/>
      <x:c r="P282" s="2"/>
      <x:c r="Q282" s="2"/>
      <x:c r="R282" s="2"/>
      <x:c r="S282" s="2"/>
    </x:row>
    <x:row r="283" ht="26" customHeight="1">
      <x:c r="A283" s="2"/>
      <x:c r="B283" s="2"/>
      <x:c r="C283" s="2" t="str">
        <x:v>277</x:v>
      </x:c>
      <x:c r="D283" s="2" t="str">
        <x:v>1.200 m²</x:v>
      </x:c>
      <x:c r="E283" s="10" t="n">
        <x:v>1200</x:v>
      </x:c>
      <x:c r="F283" s="29" t="n">
        <x:f>E283/Premissas!$F$12*(Resumo!$F$30+Resumo!$F$31)</x:f>
        <x:v>68009.27663043479</x:v>
      </x:c>
      <x:c r="G283" s="29" t="n">
        <x:f>E283/Premissas!$F$12*Resumo!$F$37</x:f>
        <x:v>150883.36493375868</x:v>
      </x:c>
      <x:c r="H283" s="29" t="n">
        <x:f>E283/Premissas!$F$12*Resumo!$F$40</x:f>
        <x:v>3573.2803871635065</x:v>
      </x:c>
      <x:c r="I283" s="10" t="n">
        <x:f>SUM(F283:H283)</x:f>
        <x:v>222465.92195135698</x:v>
      </x:c>
      <x:c r="J283" s="10" t="n">
        <x:f>I283/E283</x:f>
        <x:v>185.38826829279748</x:v>
      </x:c>
      <x:c r="K283" s="2"/>
      <x:c r="L283" s="2"/>
      <x:c r="M283" s="2"/>
      <x:c r="N283" s="2"/>
      <x:c r="O283" s="2"/>
      <x:c r="P283" s="2"/>
      <x:c r="Q283" s="2"/>
      <x:c r="R283" s="2"/>
      <x:c r="S283" s="2"/>
    </x:row>
    <x:row r="284" ht="26" customHeight="1">
      <x:c r="A284" s="2"/>
      <x:c r="B284" s="2"/>
      <x:c r="C284" s="2" t="str">
        <x:v>278</x:v>
      </x:c>
      <x:c r="D284" s="2" t="str">
        <x:v>1.200 m²</x:v>
      </x:c>
      <x:c r="E284" s="10" t="n">
        <x:v>1200</x:v>
      </x:c>
      <x:c r="F284" s="29" t="n">
        <x:f>E284/Premissas!$F$12*(Resumo!$F$30+Resumo!$F$31)</x:f>
        <x:v>68009.27663043479</x:v>
      </x:c>
      <x:c r="G284" s="29" t="n">
        <x:f>E284/Premissas!$F$12*Resumo!$F$37</x:f>
        <x:v>150883.36493375868</x:v>
      </x:c>
      <x:c r="H284" s="29" t="n">
        <x:f>E284/Premissas!$F$12*Resumo!$F$40</x:f>
        <x:v>3573.2803871635065</x:v>
      </x:c>
      <x:c r="I284" s="10" t="n">
        <x:f>SUM(F284:H284)</x:f>
        <x:v>222465.92195135698</x:v>
      </x:c>
      <x:c r="J284" s="10" t="n">
        <x:f>I284/E284</x:f>
        <x:v>185.38826829279748</x:v>
      </x:c>
      <x:c r="K284" s="2"/>
      <x:c r="L284" s="2"/>
      <x:c r="M284" s="2"/>
      <x:c r="N284" s="2"/>
      <x:c r="O284" s="2"/>
      <x:c r="P284" s="2"/>
      <x:c r="Q284" s="2"/>
      <x:c r="R284" s="2"/>
      <x:c r="S284" s="2"/>
    </x:row>
    <x:row r="285" ht="26" customHeight="1">
      <x:c r="A285" s="2"/>
      <x:c r="B285" s="2"/>
      <x:c r="C285" s="2" t="str">
        <x:v>279</x:v>
      </x:c>
      <x:c r="D285" s="2" t="str">
        <x:v>1.200 m²</x:v>
      </x:c>
      <x:c r="E285" s="10" t="n">
        <x:v>1200</x:v>
      </x:c>
      <x:c r="F285" s="29" t="n">
        <x:f>E285/Premissas!$F$12*(Resumo!$F$30+Resumo!$F$31)</x:f>
        <x:v>68009.27663043479</x:v>
      </x:c>
      <x:c r="G285" s="29" t="n">
        <x:f>E285/Premissas!$F$12*Resumo!$F$37</x:f>
        <x:v>150883.36493375868</x:v>
      </x:c>
      <x:c r="H285" s="29" t="n">
        <x:f>E285/Premissas!$F$12*Resumo!$F$40</x:f>
        <x:v>3573.2803871635065</x:v>
      </x:c>
      <x:c r="I285" s="10" t="n">
        <x:f>SUM(F285:H285)</x:f>
        <x:v>222465.92195135698</x:v>
      </x:c>
      <x:c r="J285" s="10" t="n">
        <x:f>I285/E285</x:f>
        <x:v>185.38826829279748</x:v>
      </x:c>
      <x:c r="K285" s="2"/>
      <x:c r="L285" s="2"/>
      <x:c r="M285" s="2"/>
      <x:c r="N285" s="2"/>
      <x:c r="O285" s="2"/>
      <x:c r="P285" s="2"/>
      <x:c r="Q285" s="2"/>
      <x:c r="R285" s="2"/>
      <x:c r="S285" s="2"/>
    </x:row>
    <x:row r="286" ht="26" customHeight="1">
      <x:c r="A286" s="2"/>
      <x:c r="B286" s="2"/>
      <x:c r="C286" s="2" t="str">
        <x:v>280</x:v>
      </x:c>
      <x:c r="D286" s="2" t="str">
        <x:v>1.200 m²</x:v>
      </x:c>
      <x:c r="E286" s="10" t="n">
        <x:v>1200</x:v>
      </x:c>
      <x:c r="F286" s="29" t="n">
        <x:f>E286/Premissas!$F$12*(Resumo!$F$30+Resumo!$F$31)</x:f>
        <x:v>68009.27663043479</x:v>
      </x:c>
      <x:c r="G286" s="29" t="n">
        <x:f>E286/Premissas!$F$12*Resumo!$F$37</x:f>
        <x:v>150883.36493375868</x:v>
      </x:c>
      <x:c r="H286" s="29" t="n">
        <x:f>E286/Premissas!$F$12*Resumo!$F$40</x:f>
        <x:v>3573.2803871635065</x:v>
      </x:c>
      <x:c r="I286" s="10" t="n">
        <x:f>SUM(F286:H286)</x:f>
        <x:v>222465.92195135698</x:v>
      </x:c>
      <x:c r="J286" s="10" t="n">
        <x:f>I286/E286</x:f>
        <x:v>185.38826829279748</x:v>
      </x:c>
      <x:c r="K286" s="2"/>
      <x:c r="L286" s="2"/>
      <x:c r="M286" s="2"/>
      <x:c r="N286" s="2"/>
      <x:c r="O286" s="2"/>
      <x:c r="P286" s="2"/>
      <x:c r="Q286" s="2"/>
      <x:c r="R286" s="2"/>
      <x:c r="S286" s="2"/>
    </x:row>
    <x:row r="287" ht="26" customHeight="1">
      <x:c r="A287" s="2"/>
      <x:c r="B287" s="2"/>
      <x:c r="C287" s="2" t="str">
        <x:v>281</x:v>
      </x:c>
      <x:c r="D287" s="2" t="str">
        <x:v>1.200 m²</x:v>
      </x:c>
      <x:c r="E287" s="10" t="n">
        <x:v>1200</x:v>
      </x:c>
      <x:c r="F287" s="29" t="n">
        <x:f>E287/Premissas!$F$12*(Resumo!$F$30+Resumo!$F$31)</x:f>
        <x:v>68009.27663043479</x:v>
      </x:c>
      <x:c r="G287" s="29" t="n">
        <x:f>E287/Premissas!$F$12*Resumo!$F$37</x:f>
        <x:v>150883.36493375868</x:v>
      </x:c>
      <x:c r="H287" s="29" t="n">
        <x:f>E287/Premissas!$F$12*Resumo!$F$40</x:f>
        <x:v>3573.2803871635065</x:v>
      </x:c>
      <x:c r="I287" s="10" t="n">
        <x:f>SUM(F287:H287)</x:f>
        <x:v>222465.92195135698</x:v>
      </x:c>
      <x:c r="J287" s="10" t="n">
        <x:f>I287/E287</x:f>
        <x:v>185.38826829279748</x:v>
      </x:c>
      <x:c r="K287" s="2"/>
      <x:c r="L287" s="2"/>
      <x:c r="M287" s="2"/>
      <x:c r="N287" s="2"/>
      <x:c r="O287" s="2"/>
      <x:c r="P287" s="2"/>
      <x:c r="Q287" s="2"/>
      <x:c r="R287" s="2"/>
      <x:c r="S287" s="2"/>
    </x:row>
    <x:row r="288" ht="26" customHeight="1">
      <x:c r="A288" s="2"/>
      <x:c r="B288" s="2"/>
      <x:c r="C288" s="2" t="str">
        <x:v>282</x:v>
      </x:c>
      <x:c r="D288" s="2" t="str">
        <x:v>1.200 m²</x:v>
      </x:c>
      <x:c r="E288" s="10" t="n">
        <x:v>1200</x:v>
      </x:c>
      <x:c r="F288" s="29" t="n">
        <x:f>E288/Premissas!$F$12*(Resumo!$F$30+Resumo!$F$31)</x:f>
        <x:v>68009.27663043479</x:v>
      </x:c>
      <x:c r="G288" s="29" t="n">
        <x:f>E288/Premissas!$F$12*Resumo!$F$37</x:f>
        <x:v>150883.36493375868</x:v>
      </x:c>
      <x:c r="H288" s="29" t="n">
        <x:f>E288/Premissas!$F$12*Resumo!$F$40</x:f>
        <x:v>3573.2803871635065</x:v>
      </x:c>
      <x:c r="I288" s="10" t="n">
        <x:f>SUM(F288:H288)</x:f>
        <x:v>222465.92195135698</x:v>
      </x:c>
      <x:c r="J288" s="10" t="n">
        <x:f>I288/E288</x:f>
        <x:v>185.38826829279748</x:v>
      </x:c>
      <x:c r="K288" s="2"/>
      <x:c r="L288" s="2"/>
      <x:c r="M288" s="2"/>
      <x:c r="N288" s="2"/>
      <x:c r="O288" s="2"/>
      <x:c r="P288" s="2"/>
      <x:c r="Q288" s="2"/>
      <x:c r="R288" s="2"/>
      <x:c r="S288" s="2"/>
    </x:row>
    <x:row r="289" ht="26" customHeight="1">
      <x:c r="A289" s="2"/>
      <x:c r="B289" s="2"/>
      <x:c r="C289" s="2" t="str">
        <x:v>283</x:v>
      </x:c>
      <x:c r="D289" s="2" t="str">
        <x:v>1.200 m²</x:v>
      </x:c>
      <x:c r="E289" s="10" t="n">
        <x:v>1200</x:v>
      </x:c>
      <x:c r="F289" s="29" t="n">
        <x:f>E289/Premissas!$F$12*(Resumo!$F$30+Resumo!$F$31)</x:f>
        <x:v>68009.27663043479</x:v>
      </x:c>
      <x:c r="G289" s="29" t="n">
        <x:f>E289/Premissas!$F$12*Resumo!$F$37</x:f>
        <x:v>150883.36493375868</x:v>
      </x:c>
      <x:c r="H289" s="29" t="n">
        <x:f>E289/Premissas!$F$12*Resumo!$F$40</x:f>
        <x:v>3573.2803871635065</x:v>
      </x:c>
      <x:c r="I289" s="10" t="n">
        <x:f>SUM(F289:H289)</x:f>
        <x:v>222465.92195135698</x:v>
      </x:c>
      <x:c r="J289" s="10" t="n">
        <x:f>I289/E289</x:f>
        <x:v>185.38826829279748</x:v>
      </x:c>
      <x:c r="K289" s="2"/>
      <x:c r="L289" s="2"/>
      <x:c r="M289" s="2"/>
      <x:c r="N289" s="2"/>
      <x:c r="O289" s="2"/>
      <x:c r="P289" s="2"/>
      <x:c r="Q289" s="2"/>
      <x:c r="R289" s="2"/>
      <x:c r="S289" s="2"/>
    </x:row>
    <x:row r="290" ht="26" customHeight="1">
      <x:c r="A290" s="2"/>
      <x:c r="B290" s="2"/>
      <x:c r="C290" s="2" t="str">
        <x:v>284</x:v>
      </x:c>
      <x:c r="D290" s="2" t="str">
        <x:v>1.200 m²</x:v>
      </x:c>
      <x:c r="E290" s="10" t="n">
        <x:v>1200</x:v>
      </x:c>
      <x:c r="F290" s="29" t="n">
        <x:f>E290/Premissas!$F$12*(Resumo!$F$30+Resumo!$F$31)</x:f>
        <x:v>68009.27663043479</x:v>
      </x:c>
      <x:c r="G290" s="29" t="n">
        <x:f>E290/Premissas!$F$12*Resumo!$F$37</x:f>
        <x:v>150883.36493375868</x:v>
      </x:c>
      <x:c r="H290" s="29" t="n">
        <x:f>E290/Premissas!$F$12*Resumo!$F$40</x:f>
        <x:v>3573.2803871635065</x:v>
      </x:c>
      <x:c r="I290" s="10" t="n">
        <x:f>SUM(F290:H290)</x:f>
        <x:v>222465.92195135698</x:v>
      </x:c>
      <x:c r="J290" s="10" t="n">
        <x:f>I290/E290</x:f>
        <x:v>185.38826829279748</x:v>
      </x:c>
      <x:c r="K290" s="2"/>
      <x:c r="L290" s="2"/>
      <x:c r="M290" s="2"/>
      <x:c r="N290" s="2"/>
      <x:c r="O290" s="2"/>
      <x:c r="P290" s="2"/>
      <x:c r="Q290" s="2"/>
      <x:c r="R290" s="2"/>
      <x:c r="S290" s="2"/>
    </x:row>
    <x:row r="291" ht="26" customHeight="1">
      <x:c r="A291" s="2"/>
      <x:c r="B291" s="2"/>
      <x:c r="C291" s="2" t="str">
        <x:v>285</x:v>
      </x:c>
      <x:c r="D291" s="2" t="str">
        <x:v>1.200 m²</x:v>
      </x:c>
      <x:c r="E291" s="10" t="n">
        <x:v>1200</x:v>
      </x:c>
      <x:c r="F291" s="29" t="n">
        <x:f>E291/Premissas!$F$12*(Resumo!$F$30+Resumo!$F$31)</x:f>
        <x:v>68009.27663043479</x:v>
      </x:c>
      <x:c r="G291" s="29" t="n">
        <x:f>E291/Premissas!$F$12*Resumo!$F$37</x:f>
        <x:v>150883.36493375868</x:v>
      </x:c>
      <x:c r="H291" s="29" t="n">
        <x:f>E291/Premissas!$F$12*Resumo!$F$40</x:f>
        <x:v>3573.2803871635065</x:v>
      </x:c>
      <x:c r="I291" s="10" t="n">
        <x:f>SUM(F291:H291)</x:f>
        <x:v>222465.92195135698</x:v>
      </x:c>
      <x:c r="J291" s="10" t="n">
        <x:f>I291/E291</x:f>
        <x:v>185.38826829279748</x:v>
      </x:c>
      <x:c r="K291" s="2"/>
      <x:c r="L291" s="2"/>
      <x:c r="M291" s="2"/>
      <x:c r="N291" s="2"/>
      <x:c r="O291" s="2"/>
      <x:c r="P291" s="2"/>
      <x:c r="Q291" s="2"/>
      <x:c r="R291" s="2"/>
      <x:c r="S291" s="2"/>
    </x:row>
    <x:row r="292" ht="26" customHeight="1">
      <x:c r="A292" s="2"/>
      <x:c r="B292" s="2"/>
      <x:c r="C292" s="2" t="str">
        <x:v>286</x:v>
      </x:c>
      <x:c r="D292" s="2" t="str">
        <x:v>1.200 m²</x:v>
      </x:c>
      <x:c r="E292" s="10" t="n">
        <x:v>1200</x:v>
      </x:c>
      <x:c r="F292" s="29" t="n">
        <x:f>E292/Premissas!$F$12*(Resumo!$F$30+Resumo!$F$31)</x:f>
        <x:v>68009.27663043479</x:v>
      </x:c>
      <x:c r="G292" s="29" t="n">
        <x:f>E292/Premissas!$F$12*Resumo!$F$37</x:f>
        <x:v>150883.36493375868</x:v>
      </x:c>
      <x:c r="H292" s="29" t="n">
        <x:f>E292/Premissas!$F$12*Resumo!$F$40</x:f>
        <x:v>3573.2803871635065</x:v>
      </x:c>
      <x:c r="I292" s="10" t="n">
        <x:f>SUM(F292:H292)</x:f>
        <x:v>222465.92195135698</x:v>
      </x:c>
      <x:c r="J292" s="10" t="n">
        <x:f>I292/E292</x:f>
        <x:v>185.38826829279748</x:v>
      </x:c>
      <x:c r="K292" s="2"/>
      <x:c r="L292" s="2"/>
      <x:c r="M292" s="2"/>
      <x:c r="N292" s="2"/>
      <x:c r="O292" s="2"/>
      <x:c r="P292" s="2"/>
      <x:c r="Q292" s="2"/>
      <x:c r="R292" s="2"/>
      <x:c r="S292" s="2"/>
    </x:row>
    <x:row r="293" ht="26" customHeight="1">
      <x:c r="A293" s="2"/>
      <x:c r="B293" s="2"/>
      <x:c r="C293" s="2" t="str">
        <x:v>287</x:v>
      </x:c>
      <x:c r="D293" s="2" t="str">
        <x:v>1.200 m²</x:v>
      </x:c>
      <x:c r="E293" s="10" t="n">
        <x:v>1200</x:v>
      </x:c>
      <x:c r="F293" s="29" t="n">
        <x:f>E293/Premissas!$F$12*(Resumo!$F$30+Resumo!$F$31)</x:f>
        <x:v>68009.27663043479</x:v>
      </x:c>
      <x:c r="G293" s="29" t="n">
        <x:f>E293/Premissas!$F$12*Resumo!$F$37</x:f>
        <x:v>150883.36493375868</x:v>
      </x:c>
      <x:c r="H293" s="29" t="n">
        <x:f>E293/Premissas!$F$12*Resumo!$F$40</x:f>
        <x:v>3573.2803871635065</x:v>
      </x:c>
      <x:c r="I293" s="10" t="n">
        <x:f>SUM(F293:H293)</x:f>
        <x:v>222465.92195135698</x:v>
      </x:c>
      <x:c r="J293" s="10" t="n">
        <x:f>I293/E293</x:f>
        <x:v>185.38826829279748</x:v>
      </x:c>
      <x:c r="K293" s="2"/>
      <x:c r="L293" s="2"/>
      <x:c r="M293" s="2"/>
      <x:c r="N293" s="2"/>
      <x:c r="O293" s="2"/>
      <x:c r="P293" s="2"/>
      <x:c r="Q293" s="2"/>
      <x:c r="R293" s="2"/>
      <x:c r="S293" s="2"/>
    </x:row>
    <x:row r="294" ht="26" customHeight="1">
      <x:c r="A294" s="2"/>
      <x:c r="B294" s="2"/>
      <x:c r="C294" s="2" t="str">
        <x:v>288</x:v>
      </x:c>
      <x:c r="D294" s="2" t="str">
        <x:v>1.200 m²</x:v>
      </x:c>
      <x:c r="E294" s="10" t="n">
        <x:v>1200</x:v>
      </x:c>
      <x:c r="F294" s="29" t="n">
        <x:f>E294/Premissas!$F$12*(Resumo!$F$30+Resumo!$F$31)</x:f>
        <x:v>68009.27663043479</x:v>
      </x:c>
      <x:c r="G294" s="29" t="n">
        <x:f>E294/Premissas!$F$12*Resumo!$F$37</x:f>
        <x:v>150883.36493375868</x:v>
      </x:c>
      <x:c r="H294" s="29" t="n">
        <x:f>E294/Premissas!$F$12*Resumo!$F$40</x:f>
        <x:v>3573.2803871635065</x:v>
      </x:c>
      <x:c r="I294" s="10" t="n">
        <x:f>SUM(F294:H294)</x:f>
        <x:v>222465.92195135698</x:v>
      </x:c>
      <x:c r="J294" s="10" t="n">
        <x:f>I294/E294</x:f>
        <x:v>185.38826829279748</x:v>
      </x:c>
      <x:c r="K294" s="2"/>
      <x:c r="L294" s="2"/>
      <x:c r="M294" s="2"/>
      <x:c r="N294" s="2"/>
      <x:c r="O294" s="2"/>
      <x:c r="P294" s="2"/>
      <x:c r="Q294" s="2"/>
      <x:c r="R294" s="2"/>
      <x:c r="S294" s="2"/>
    </x:row>
    <x:row r="295" ht="26" customHeight="1">
      <x:c r="A295" s="2"/>
      <x:c r="B295" s="2"/>
      <x:c r="C295" s="2" t="str">
        <x:v>289</x:v>
      </x:c>
      <x:c r="D295" s="2" t="str">
        <x:v>1.200 m²</x:v>
      </x:c>
      <x:c r="E295" s="10" t="n">
        <x:v>1200</x:v>
      </x:c>
      <x:c r="F295" s="29" t="n">
        <x:f>E295/Premissas!$F$12*(Resumo!$F$30+Resumo!$F$31)</x:f>
        <x:v>68009.27663043479</x:v>
      </x:c>
      <x:c r="G295" s="29" t="n">
        <x:f>E295/Premissas!$F$12*Resumo!$F$37</x:f>
        <x:v>150883.36493375868</x:v>
      </x:c>
      <x:c r="H295" s="29" t="n">
        <x:f>E295/Premissas!$F$12*Resumo!$F$40</x:f>
        <x:v>3573.2803871635065</x:v>
      </x:c>
      <x:c r="I295" s="10" t="n">
        <x:f>SUM(F295:H295)</x:f>
        <x:v>222465.92195135698</x:v>
      </x:c>
      <x:c r="J295" s="10" t="n">
        <x:f>I295/E295</x:f>
        <x:v>185.38826829279748</x:v>
      </x:c>
      <x:c r="K295" s="2"/>
      <x:c r="L295" s="2"/>
      <x:c r="M295" s="2"/>
      <x:c r="N295" s="2"/>
      <x:c r="O295" s="2"/>
      <x:c r="P295" s="2"/>
      <x:c r="Q295" s="2"/>
      <x:c r="R295" s="2"/>
      <x:c r="S295" s="2"/>
    </x:row>
    <x:row r="296" ht="26" customHeight="1">
      <x:c r="A296" s="2"/>
      <x:c r="B296" s="2"/>
      <x:c r="C296" s="2" t="str">
        <x:v>290</x:v>
      </x:c>
      <x:c r="D296" s="2" t="str">
        <x:v>1.200 m²</x:v>
      </x:c>
      <x:c r="E296" s="10" t="n">
        <x:v>1200</x:v>
      </x:c>
      <x:c r="F296" s="29" t="n">
        <x:f>E296/Premissas!$F$12*(Resumo!$F$30+Resumo!$F$31)</x:f>
        <x:v>68009.27663043479</x:v>
      </x:c>
      <x:c r="G296" s="29" t="n">
        <x:f>E296/Premissas!$F$12*Resumo!$F$37</x:f>
        <x:v>150883.36493375868</x:v>
      </x:c>
      <x:c r="H296" s="29" t="n">
        <x:f>E296/Premissas!$F$12*Resumo!$F$40</x:f>
        <x:v>3573.2803871635065</x:v>
      </x:c>
      <x:c r="I296" s="10" t="n">
        <x:f>SUM(F296:H296)</x:f>
        <x:v>222465.92195135698</x:v>
      </x:c>
      <x:c r="J296" s="10" t="n">
        <x:f>I296/E296</x:f>
        <x:v>185.38826829279748</x:v>
      </x:c>
      <x:c r="K296" s="2"/>
      <x:c r="L296" s="2"/>
      <x:c r="M296" s="2"/>
      <x:c r="N296" s="2"/>
      <x:c r="O296" s="2"/>
      <x:c r="P296" s="2"/>
      <x:c r="Q296" s="2"/>
      <x:c r="R296" s="2"/>
      <x:c r="S296" s="2"/>
    </x:row>
    <x:row r="297" ht="26" customHeight="1">
      <x:c r="A297" s="2"/>
      <x:c r="B297" s="2"/>
      <x:c r="C297" s="2" t="str">
        <x:v>291</x:v>
      </x:c>
      <x:c r="D297" s="2" t="str">
        <x:v>1.200 m²</x:v>
      </x:c>
      <x:c r="E297" s="10" t="n">
        <x:v>1200</x:v>
      </x:c>
      <x:c r="F297" s="29" t="n">
        <x:f>E297/Premissas!$F$12*(Resumo!$F$30+Resumo!$F$31)</x:f>
        <x:v>68009.27663043479</x:v>
      </x:c>
      <x:c r="G297" s="29" t="n">
        <x:f>E297/Premissas!$F$12*Resumo!$F$37</x:f>
        <x:v>150883.36493375868</x:v>
      </x:c>
      <x:c r="H297" s="29" t="n">
        <x:f>E297/Premissas!$F$12*Resumo!$F$40</x:f>
        <x:v>3573.2803871635065</x:v>
      </x:c>
      <x:c r="I297" s="10" t="n">
        <x:f>SUM(F297:H297)</x:f>
        <x:v>222465.92195135698</x:v>
      </x:c>
      <x:c r="J297" s="10" t="n">
        <x:f>I297/E297</x:f>
        <x:v>185.38826829279748</x:v>
      </x:c>
      <x:c r="K297" s="2"/>
      <x:c r="L297" s="2"/>
      <x:c r="M297" s="2"/>
      <x:c r="N297" s="2"/>
      <x:c r="O297" s="2"/>
      <x:c r="P297" s="2"/>
      <x:c r="Q297" s="2"/>
      <x:c r="R297" s="2"/>
      <x:c r="S297" s="2"/>
    </x:row>
    <x:row r="298" ht="26" customHeight="1">
      <x:c r="A298" s="2"/>
      <x:c r="B298" s="2"/>
      <x:c r="C298" s="2" t="str">
        <x:v>292</x:v>
      </x:c>
      <x:c r="D298" s="2" t="str">
        <x:v>1.200 m²</x:v>
      </x:c>
      <x:c r="E298" s="10" t="n">
        <x:v>1200</x:v>
      </x:c>
      <x:c r="F298" s="29" t="n">
        <x:f>E298/Premissas!$F$12*(Resumo!$F$30+Resumo!$F$31)</x:f>
        <x:v>68009.27663043479</x:v>
      </x:c>
      <x:c r="G298" s="29" t="n">
        <x:f>E298/Premissas!$F$12*Resumo!$F$37</x:f>
        <x:v>150883.36493375868</x:v>
      </x:c>
      <x:c r="H298" s="29" t="n">
        <x:f>E298/Premissas!$F$12*Resumo!$F$40</x:f>
        <x:v>3573.2803871635065</x:v>
      </x:c>
      <x:c r="I298" s="10" t="n">
        <x:f>SUM(F298:H298)</x:f>
        <x:v>222465.92195135698</x:v>
      </x:c>
      <x:c r="J298" s="10" t="n">
        <x:f>I298/E298</x:f>
        <x:v>185.38826829279748</x:v>
      </x:c>
      <x:c r="K298" s="2"/>
      <x:c r="L298" s="2"/>
      <x:c r="M298" s="2"/>
      <x:c r="N298" s="2"/>
      <x:c r="O298" s="2"/>
      <x:c r="P298" s="2"/>
      <x:c r="Q298" s="2"/>
      <x:c r="R298" s="2"/>
      <x:c r="S298" s="2"/>
    </x:row>
    <x:row r="299" ht="26" customHeight="1">
      <x:c r="A299" s="2"/>
      <x:c r="B299" s="2"/>
      <x:c r="C299" s="2" t="str">
        <x:v>293</x:v>
      </x:c>
      <x:c r="D299" s="2" t="str">
        <x:v>1.200 m²</x:v>
      </x:c>
      <x:c r="E299" s="10" t="n">
        <x:v>1200</x:v>
      </x:c>
      <x:c r="F299" s="29" t="n">
        <x:f>E299/Premissas!$F$12*(Resumo!$F$30+Resumo!$F$31)</x:f>
        <x:v>68009.27663043479</x:v>
      </x:c>
      <x:c r="G299" s="29" t="n">
        <x:f>E299/Premissas!$F$12*Resumo!$F$37</x:f>
        <x:v>150883.36493375868</x:v>
      </x:c>
      <x:c r="H299" s="29" t="n">
        <x:f>E299/Premissas!$F$12*Resumo!$F$40</x:f>
        <x:v>3573.2803871635065</x:v>
      </x:c>
      <x:c r="I299" s="10" t="n">
        <x:f>SUM(F299:H299)</x:f>
        <x:v>222465.92195135698</x:v>
      </x:c>
      <x:c r="J299" s="10" t="n">
        <x:f>I299/E299</x:f>
        <x:v>185.38826829279748</x:v>
      </x:c>
      <x:c r="K299" s="2"/>
      <x:c r="L299" s="2"/>
      <x:c r="M299" s="2"/>
      <x:c r="N299" s="2"/>
      <x:c r="O299" s="2"/>
      <x:c r="P299" s="2"/>
      <x:c r="Q299" s="2"/>
      <x:c r="R299" s="2"/>
      <x:c r="S299" s="2"/>
    </x:row>
    <x:row r="300" ht="26" customHeight="1">
      <x:c r="A300" s="2"/>
      <x:c r="B300" s="2"/>
      <x:c r="C300" s="2" t="str">
        <x:v>294</x:v>
      </x:c>
      <x:c r="D300" s="2" t="str">
        <x:v>1.200 m²</x:v>
      </x:c>
      <x:c r="E300" s="10" t="n">
        <x:v>1200</x:v>
      </x:c>
      <x:c r="F300" s="29" t="n">
        <x:f>E300/Premissas!$F$12*(Resumo!$F$30+Resumo!$F$31)</x:f>
        <x:v>68009.27663043479</x:v>
      </x:c>
      <x:c r="G300" s="29" t="n">
        <x:f>E300/Premissas!$F$12*Resumo!$F$37</x:f>
        <x:v>150883.36493375868</x:v>
      </x:c>
      <x:c r="H300" s="29" t="n">
        <x:f>E300/Premissas!$F$12*Resumo!$F$40</x:f>
        <x:v>3573.2803871635065</x:v>
      </x:c>
      <x:c r="I300" s="10" t="n">
        <x:f>SUM(F300:H300)</x:f>
        <x:v>222465.92195135698</x:v>
      </x:c>
      <x:c r="J300" s="10" t="n">
        <x:f>I300/E300</x:f>
        <x:v>185.38826829279748</x:v>
      </x:c>
      <x:c r="K300" s="2"/>
      <x:c r="L300" s="2"/>
      <x:c r="M300" s="2"/>
      <x:c r="N300" s="2"/>
      <x:c r="O300" s="2"/>
      <x:c r="P300" s="2"/>
      <x:c r="Q300" s="2"/>
      <x:c r="R300" s="2"/>
      <x:c r="S300" s="2"/>
    </x:row>
    <x:row r="301" ht="26" customHeight="1">
      <x:c r="A301" s="2"/>
      <x:c r="B301" s="2"/>
      <x:c r="C301" s="2" t="str">
        <x:v>295</x:v>
      </x:c>
      <x:c r="D301" s="2" t="str">
        <x:v>1.200 m²</x:v>
      </x:c>
      <x:c r="E301" s="10" t="n">
        <x:v>1200</x:v>
      </x:c>
      <x:c r="F301" s="29" t="n">
        <x:f>E301/Premissas!$F$12*(Resumo!$F$30+Resumo!$F$31)</x:f>
        <x:v>68009.27663043479</x:v>
      </x:c>
      <x:c r="G301" s="29" t="n">
        <x:f>E301/Premissas!$F$12*Resumo!$F$37</x:f>
        <x:v>150883.36493375868</x:v>
      </x:c>
      <x:c r="H301" s="29" t="n">
        <x:f>E301/Premissas!$F$12*Resumo!$F$40</x:f>
        <x:v>3573.2803871635065</x:v>
      </x:c>
      <x:c r="I301" s="10" t="n">
        <x:f>SUM(F301:H301)</x:f>
        <x:v>222465.92195135698</x:v>
      </x:c>
      <x:c r="J301" s="10" t="n">
        <x:f>I301/E301</x:f>
        <x:v>185.38826829279748</x:v>
      </x:c>
      <x:c r="K301" s="2"/>
      <x:c r="L301" s="2"/>
      <x:c r="M301" s="2"/>
      <x:c r="N301" s="2"/>
      <x:c r="O301" s="2"/>
      <x:c r="P301" s="2"/>
      <x:c r="Q301" s="2"/>
      <x:c r="R301" s="2"/>
      <x:c r="S301" s="2"/>
    </x:row>
    <x:row r="302" ht="26" customHeight="1">
      <x:c r="A302" s="2"/>
      <x:c r="B302" s="2"/>
      <x:c r="C302" s="2" t="str">
        <x:v>296</x:v>
      </x:c>
      <x:c r="D302" s="2" t="str">
        <x:v>1.200 m²</x:v>
      </x:c>
      <x:c r="E302" s="10" t="n">
        <x:v>1200</x:v>
      </x:c>
      <x:c r="F302" s="29" t="n">
        <x:f>E302/Premissas!$F$12*(Resumo!$F$30+Resumo!$F$31)</x:f>
        <x:v>68009.27663043479</x:v>
      </x:c>
      <x:c r="G302" s="29" t="n">
        <x:f>E302/Premissas!$F$12*Resumo!$F$37</x:f>
        <x:v>150883.36493375868</x:v>
      </x:c>
      <x:c r="H302" s="29" t="n">
        <x:f>E302/Premissas!$F$12*Resumo!$F$40</x:f>
        <x:v>3573.2803871635065</x:v>
      </x:c>
      <x:c r="I302" s="10" t="n">
        <x:f>SUM(F302:H302)</x:f>
        <x:v>222465.92195135698</x:v>
      </x:c>
      <x:c r="J302" s="10" t="n">
        <x:f>I302/E302</x:f>
        <x:v>185.38826829279748</x:v>
      </x:c>
      <x:c r="K302" s="2"/>
      <x:c r="L302" s="2"/>
      <x:c r="M302" s="2"/>
      <x:c r="N302" s="2"/>
      <x:c r="O302" s="2"/>
      <x:c r="P302" s="2"/>
      <x:c r="Q302" s="2"/>
      <x:c r="R302" s="2"/>
      <x:c r="S302" s="2"/>
    </x:row>
    <x:row r="303" ht="26" customHeight="1">
      <x:c r="A303" s="2"/>
      <x:c r="B303" s="2"/>
      <x:c r="C303" s="2" t="str">
        <x:v>297</x:v>
      </x:c>
      <x:c r="D303" s="2" t="str">
        <x:v>1.200 m²</x:v>
      </x:c>
      <x:c r="E303" s="10" t="n">
        <x:v>1200</x:v>
      </x:c>
      <x:c r="F303" s="29" t="n">
        <x:f>E303/Premissas!$F$12*(Resumo!$F$30+Resumo!$F$31)</x:f>
        <x:v>68009.27663043479</x:v>
      </x:c>
      <x:c r="G303" s="29" t="n">
        <x:f>E303/Premissas!$F$12*Resumo!$F$37</x:f>
        <x:v>150883.36493375868</x:v>
      </x:c>
      <x:c r="H303" s="29" t="n">
        <x:f>E303/Premissas!$F$12*Resumo!$F$40</x:f>
        <x:v>3573.2803871635065</x:v>
      </x:c>
      <x:c r="I303" s="10" t="n">
        <x:f>SUM(F303:H303)</x:f>
        <x:v>222465.92195135698</x:v>
      </x:c>
      <x:c r="J303" s="10" t="n">
        <x:f>I303/E303</x:f>
        <x:v>185.38826829279748</x:v>
      </x:c>
      <x:c r="K303" s="2"/>
      <x:c r="L303" s="2"/>
      <x:c r="M303" s="2"/>
      <x:c r="N303" s="2"/>
      <x:c r="O303" s="2"/>
      <x:c r="P303" s="2"/>
      <x:c r="Q303" s="2"/>
      <x:c r="R303" s="2"/>
      <x:c r="S303" s="2"/>
    </x:row>
    <x:row r="304" ht="26" customHeight="1">
      <x:c r="A304" s="2"/>
      <x:c r="B304" s="2"/>
      <x:c r="C304" s="2" t="str">
        <x:v>298</x:v>
      </x:c>
      <x:c r="D304" s="2" t="str">
        <x:v>1.200 m²</x:v>
      </x:c>
      <x:c r="E304" s="10" t="n">
        <x:v>1200</x:v>
      </x:c>
      <x:c r="F304" s="29" t="n">
        <x:f>E304/Premissas!$F$12*(Resumo!$F$30+Resumo!$F$31)</x:f>
        <x:v>68009.27663043479</x:v>
      </x:c>
      <x:c r="G304" s="29" t="n">
        <x:f>E304/Premissas!$F$12*Resumo!$F$37</x:f>
        <x:v>150883.36493375868</x:v>
      </x:c>
      <x:c r="H304" s="29" t="n">
        <x:f>E304/Premissas!$F$12*Resumo!$F$40</x:f>
        <x:v>3573.2803871635065</x:v>
      </x:c>
      <x:c r="I304" s="10" t="n">
        <x:f>SUM(F304:H304)</x:f>
        <x:v>222465.92195135698</x:v>
      </x:c>
      <x:c r="J304" s="10" t="n">
        <x:f>I304/E304</x:f>
        <x:v>185.38826829279748</x:v>
      </x:c>
      <x:c r="K304" s="2"/>
      <x:c r="L304" s="2"/>
      <x:c r="M304" s="2"/>
      <x:c r="N304" s="2"/>
      <x:c r="O304" s="2"/>
      <x:c r="P304" s="2"/>
      <x:c r="Q304" s="2"/>
      <x:c r="R304" s="2"/>
      <x:c r="S304" s="2"/>
    </x:row>
    <x:row r="305" ht="26" customHeight="1">
      <x:c r="A305" s="2"/>
      <x:c r="B305" s="2"/>
      <x:c r="C305" s="2" t="str">
        <x:v>299</x:v>
      </x:c>
      <x:c r="D305" s="2" t="str">
        <x:v>1.200 m²</x:v>
      </x:c>
      <x:c r="E305" s="10" t="n">
        <x:v>1200</x:v>
      </x:c>
      <x:c r="F305" s="29" t="n">
        <x:f>E305/Premissas!$F$12*(Resumo!$F$30+Resumo!$F$31)</x:f>
        <x:v>68009.27663043479</x:v>
      </x:c>
      <x:c r="G305" s="29" t="n">
        <x:f>E305/Premissas!$F$12*Resumo!$F$37</x:f>
        <x:v>150883.36493375868</x:v>
      </x:c>
      <x:c r="H305" s="29" t="n">
        <x:f>E305/Premissas!$F$12*Resumo!$F$40</x:f>
        <x:v>3573.2803871635065</x:v>
      </x:c>
      <x:c r="I305" s="10" t="n">
        <x:f>SUM(F305:H305)</x:f>
        <x:v>222465.92195135698</x:v>
      </x:c>
      <x:c r="J305" s="10" t="n">
        <x:f>I305/E305</x:f>
        <x:v>185.38826829279748</x:v>
      </x:c>
      <x:c r="K305" s="2"/>
      <x:c r="L305" s="2"/>
      <x:c r="M305" s="2"/>
      <x:c r="N305" s="2"/>
      <x:c r="O305" s="2"/>
      <x:c r="P305" s="2"/>
      <x:c r="Q305" s="2"/>
      <x:c r="R305" s="2"/>
      <x:c r="S305" s="2"/>
    </x:row>
    <x:row r="306" ht="26" customHeight="1">
      <x:c r="A306" s="2"/>
      <x:c r="B306" s="2"/>
      <x:c r="C306" s="2" t="str">
        <x:v>300</x:v>
      </x:c>
      <x:c r="D306" s="2" t="str">
        <x:v>1.200 m²</x:v>
      </x:c>
      <x:c r="E306" s="10" t="n">
        <x:v>1200</x:v>
      </x:c>
      <x:c r="F306" s="29" t="n">
        <x:f>E306/Premissas!$F$12*(Resumo!$F$30+Resumo!$F$31)</x:f>
        <x:v>68009.27663043479</x:v>
      </x:c>
      <x:c r="G306" s="29" t="n">
        <x:f>E306/Premissas!$F$12*Resumo!$F$37</x:f>
        <x:v>150883.36493375868</x:v>
      </x:c>
      <x:c r="H306" s="29" t="n">
        <x:f>E306/Premissas!$F$12*Resumo!$F$40</x:f>
        <x:v>3573.2803871635065</x:v>
      </x:c>
      <x:c r="I306" s="10" t="n">
        <x:f>SUM(F306:H306)</x:f>
        <x:v>222465.92195135698</x:v>
      </x:c>
      <x:c r="J306" s="10" t="n">
        <x:f>I306/E306</x:f>
        <x:v>185.38826829279748</x:v>
      </x:c>
      <x:c r="K306" s="2"/>
      <x:c r="L306" s="2"/>
      <x:c r="M306" s="2"/>
      <x:c r="N306" s="2"/>
      <x:c r="O306" s="2"/>
      <x:c r="P306" s="2"/>
      <x:c r="Q306" s="2"/>
      <x:c r="R306" s="2"/>
      <x:c r="S306" s="2"/>
    </x:row>
    <x:row r="307" ht="26" customHeight="1">
      <x:c r="A307" s="2"/>
      <x:c r="B307" s="2"/>
      <x:c r="C307" s="2"/>
      <x:c r="D307" s="2"/>
      <x:c r="E307" s="10"/>
      <x:c r="F307" s="10"/>
      <x:c r="G307" s="10"/>
      <x:c r="H307" s="10"/>
      <x:c r="I307" s="10"/>
      <x:c r="J307" s="10"/>
      <x:c r="K307" s="2"/>
      <x:c r="L307" s="2"/>
      <x:c r="M307" s="2"/>
      <x:c r="N307" s="2"/>
      <x:c r="O307" s="2"/>
      <x:c r="P307" s="2"/>
      <x:c r="Q307" s="2"/>
      <x:c r="R307" s="2"/>
      <x:c r="S307" s="2"/>
    </x:row>
    <x:row r="308" ht="36" customHeight="1">
      <x:c r="A308" s="2"/>
      <x:c r="B308" s="2"/>
      <x:c r="C308" s="13"/>
      <x:c r="D308" s="13" t="str">
        <x:v>Total</x:v>
      </x:c>
      <x:c r="E308" s="23" t="n">
        <x:f>SUM(E7:E306)</x:f>
        <x:v>276000</x:v>
      </x:c>
      <x:c r="F308" s="23" t="n">
        <x:f>SUM(F7:F306)</x:f>
        <x:v>15642133.625000069</x:v>
      </x:c>
      <x:c r="G308" s="23" t="n">
        <x:f>SUM(G7:G306)</x:f>
        <x:v>34703173.9347645</x:v>
      </x:c>
      <x:c r="H308" s="23" t="n">
        <x:f>SUM(H7:H306)</x:f>
        <x:v>821854.4890476089</x:v>
      </x:c>
      <x:c r="I308" s="23" t="n">
        <x:f>SUM(I7:I306)</x:f>
        <x:v>51167162.04881177</x:v>
      </x:c>
      <x:c r="J308" s="23"/>
      <x:c r="K308" s="2"/>
      <x:c r="L308" s="2"/>
      <x:c r="M308" s="2"/>
      <x:c r="N308" s="2"/>
      <x:c r="O308" s="2"/>
      <x:c r="P308" s="2"/>
      <x:c r="Q308" s="2"/>
      <x:c r="R308" s="2"/>
      <x:c r="S308" s="2"/>
    </x:row>
    <x:row r="309" ht="26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</x:row>
    <x:row r="310" ht="26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</x:row>
    <x:row r="311" ht="26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</x:row>
    <x:row r="312" ht="26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</x:row>
    <x:row r="313" ht="26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</x:row>
    <x:row r="314" ht="26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</x:row>
    <x:row r="315" ht="26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</x:row>
    <x:row r="316" ht="26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</x:row>
    <x:row r="317" ht="26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</x:row>
    <x:row r="318" ht="26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</x:row>
    <x:row r="319" ht="26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</x:row>
    <x:row r="320" ht="26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</x:row>
    <x:row r="321" ht="26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</x:row>
    <x:row r="322" ht="26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</x:row>
    <x:row r="323" ht="26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</x:row>
    <x:row r="324" ht="26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</x:row>
    <x:row r="325" ht="26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</x:row>
  </x:sheetData>
  <x:mergeCells>
    <x:mergeCell ref="L7:L1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43" hidden="0" customWidth="1"/>
    <x:col min="5" max="5" width="20" hidden="0" customWidth="1"/>
    <x:col min="6" max="6" width="69" hidden="0" customWidth="1"/>
    <x:col min="7" max="7" width="3" hidden="0" customWidth="1"/>
    <x:col min="8" max="8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Fontes, datas e aplicação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ID</x:v>
      </x:c>
      <x:c r="D6" s="13" t="str">
        <x:v>Documento / emissor</x:v>
      </x:c>
      <x:c r="E6" s="13" t="str">
        <x:v>Data / consulta</x:v>
      </x:c>
      <x:c r="F6" s="13" t="str">
        <x:v>Aplicação e limites</x:v>
      </x:c>
      <x:c r="G6" s="2"/>
      <x:c r="H6" s="13" t="str">
        <x:v>URL primária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73" customHeight="1">
      <x:c r="A7" s="2"/>
      <x:c r="B7" s="2"/>
      <x:c r="C7" s="7" t="str">
        <x:v>OLD-H</x:v>
      </x:c>
      <x:c r="D7" s="7" t="str">
        <x:v>Hipótese interna de estimativa</x:v>
      </x:c>
      <x:c r="E7" s="7" t="str">
        <x:v>12/10/2026</x:v>
      </x:c>
      <x:c r="F7" s="7" t="str">
        <x:v>Quantidades, preços adotados e provisões ainda sem cotação; valores para planejamento.</x:v>
      </x:c>
      <x:c r="G7" s="7"/>
      <x:c r="H7" s="7" t="str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73" customHeight="1">
      <x:c r="A8" s="2"/>
      <x:c r="B8" s="2"/>
      <x:c r="C8" s="7" t="str">
        <x:v>OLD-P01</x:v>
      </x:c>
      <x:c r="D8" s="7" t="str">
        <x:v>Book Héroes: programa e áreas</x:v>
      </x:c>
      <x:c r="E8" s="7" t="str">
        <x:v>12/10/2026</x:v>
      </x:c>
      <x:c r="F8" s="7" t="str">
        <x:v>300 lotes / 276.000 m²; reservas de área. Decomposição construtiva é hipótese H.</x:v>
      </x:c>
      <x:c r="G8" s="7"/>
      <x:c r="H8" s="7" t="str">
        <x:v>https://heroes.fluenz.marketing/assets/premissas.txt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73" customHeight="1">
      <x:c r="A9" s="2"/>
      <x:c r="B9" s="2"/>
      <x:c r="C9" s="7" t="str">
        <x:v>OLD-T01</x:v>
      </x:c>
      <x:c r="D9" s="7" t="str">
        <x:v>Planilha Proyecto Chaco’i 121 HA</x:v>
      </x:c>
      <x:c r="E9" s="7" t="str">
        <x:v>Material recebido</x:v>
      </x:c>
      <x:c r="F9" s="7" t="str">
        <x:v>Soma inteira 1.214.923 m²; preço US$12,50 é referência comercial sujeita à confirmação.</x:v>
      </x:c>
      <x:c r="G9" s="7"/>
      <x:c r="H9" s="7" t="str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73" customHeight="1">
      <x:c r="A10" s="2"/>
      <x:c r="B10" s="2"/>
      <x:c r="C10" s="7" t="str">
        <x:v>OLD-C01</x:v>
      </x:c>
      <x:c r="D10" s="7" t="str">
        <x:v>CAPACO: preços agosto/2026</x:v>
      </x:c>
      <x:c r="E10" s="7" t="str">
        <x:v>20/08/2026</x:v>
      </x:c>
      <x:c r="F10" s="7" t="str">
        <x:v>Diretos: aterro53.251/m³ sem canon; escavação23.634/m³; meio-fio35.756/m; bueiro600mm960.682/m (PYG).</x:v>
      </x:c>
      <x:c r="G10" s="7"/>
      <x:c r="H10" s="7" t="str">
        <x:v>https://www.capaco.org.py/storage/app/media/Listado%20de%20Precios/2026%20PRECIOS/08-LISTADO%20DE%20PRECIOS%20CAPACO-8%20AGOSTO%202026.pdf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73" customHeight="1">
      <x:c r="A11" s="2"/>
      <x:c r="B11" s="2"/>
      <x:c r="C11" s="7" t="str">
        <x:v>OLD-C02</x:v>
      </x:c>
      <x:c r="D11" s="7" t="str">
        <x:v>CYPE Paraguai: piso intertravado</x:v>
      </x:c>
      <x:c r="E11" s="7" t="str">
        <x:v>Consulta12/10/2026; data-base ausente</x:v>
      </x:c>
      <x:c r="F11" s="7" t="str">
        <x:v>180.497PYG/m², direto, bloco60mm/base20cm; não usar como especificação de rua com tráfego.</x:v>
      </x:c>
      <x:c r="G11" s="7"/>
      <x:c r="H11" s="7" t="str">
        <x:v>https://paraguay.generadordeprecios.info/espacios_urbanos/Pisos_y_pavimentos_urbanos/Pisos_urbanos/De_adoquines/Piso_de_adoquines_de_hormigon.html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73" customHeight="1">
      <x:c r="A12" s="2"/>
      <x:c r="B12" s="2"/>
      <x:c r="C12" s="7" t="str">
        <x:v>OLD-C03</x:v>
      </x:c>
      <x:c r="D12" s="7" t="str">
        <x:v>DNCP: adoquinado Concepción</x:v>
      </x:c>
      <x:c r="E12" s="7" t="str">
        <x:v>17/03/2026</x:v>
      </x:c>
      <x:c r="F12" s="7" t="str">
        <x:v>Estimado550milhõesPYG /2.170m² =253.456PYG/m² do pacote; não adjudicação nem preço só do pavimento.</x:v>
      </x:c>
      <x:c r="G12" s="7"/>
      <x:c r="H12" s="7" t="str">
        <x:v>https://www.contrataciones.gov.py/licitaciones/planificacion/1f113612-4676-6624-88de-aff7bcfa81bf.html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73" customHeight="1">
      <x:c r="A13" s="2"/>
      <x:c r="B13" s="2"/>
      <x:c r="C13" s="7" t="str">
        <x:v>OLD-C04</x:v>
      </x:c>
      <x:c r="D13" s="7" t="str">
        <x:v>CYPE: coletor PVC200mm</x:v>
      </x:c>
      <x:c r="E13" s="7" t="str">
        <x:v>Consulta12/10/2026; data-base ausente</x:v>
      </x:c>
      <x:c r="F13" s="7" t="str">
        <x:v>326.785 PYG/m de custo direto, conferido em 13/10/2026; exclui escavação e reaterro principal. Comparativo parcial, sem cotação local formal.</x:v>
      </x:c>
      <x:c r="G13" s="7"/>
      <x:c r="H13" s="7" t="str">
        <x:v>https://paraguay.generadordeprecios.info/obra_nueva/Preparacion_del_terreno/Red_cloacal/Colectores/Colector_enterrado_0_1_0_0_0_0_0_0_0_1_0_0.html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73" customHeight="1">
      <x:c r="A14" s="2"/>
      <x:c r="B14" s="2"/>
      <x:c r="C14" s="7" t="str">
        <x:v>OLD-C05</x:v>
      </x:c>
      <x:c r="D14" s="7" t="str">
        <x:v>Canadian Houses Paraguay</x:v>
      </x:c>
      <x:c r="E14" s="7" t="str">
        <x:v>Consulta12/10/2026; validade não informada</x:v>
      </x:c>
      <x:c r="F14" s="7" t="str">
        <x:v>Residências steel framing prontas: desde850/950/1100USDm². Contexto; não cotação de clube/portaria.</x:v>
      </x:c>
      <x:c r="G14" s="7"/>
      <x:c r="H14" s="7" t="str">
        <x:v>https://canadianhouses.com.py/cuanto-cuesta-construir-casa-paraguay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73" customHeight="1">
      <x:c r="A15" s="2"/>
      <x:c r="B15" s="2"/>
      <x:c r="C15" s="7" t="str">
        <x:v>OLD-F01</x:v>
      </x:c>
      <x:c r="D15" s="7" t="str">
        <x:v>BCP / BCB-SML</x:v>
      </x:c>
      <x:c r="E15" s="7" t="str">
        <x:v>09/10/2026</x:v>
      </x:c>
      <x:c r="F15" s="7" t="str">
        <x:v>5.694,47 PYG por USD; referência fechada confirmada. Não é taxa de remessa contratada.</x:v>
      </x:c>
      <x:c r="G15" s="7"/>
      <x:c r="H15" s="7" t="str">
        <x:v>https://www.bcb.gov.br/rex/sml/PRY_taxas.asp?frame=1&amp;idpai=SMLPRY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73" customHeight="1">
      <x:c r="A16" s="2"/>
      <x:c r="B16" s="2"/>
      <x:c r="C16" s="7" t="str">
        <x:v>OLD-O01</x:v>
      </x:c>
      <x:c r="D16" s="7" t="str">
        <x:v>MTESS: salário mínimo</x:v>
      </x:c>
      <x:c r="E16" s="7" t="str">
        <x:v>Vigente01/07/2026</x:v>
      </x:c>
      <x:c r="F16" s="7" t="str">
        <x:v>3.044.000PYG/mês diurno; categorias/escalas precisam de validação.</x:v>
      </x:c>
      <x:c r="G16" s="7"/>
      <x:c r="H16" s="7" t="str">
        <x:v>https://www.mtess.gov.py/?p=36371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 ht="73" customHeight="1">
      <x:c r="A17" s="2"/>
      <x:c r="B17" s="2"/>
      <x:c r="C17" s="7" t="str">
        <x:v>OLD-O02</x:v>
      </x:c>
      <x:c r="D17" s="7" t="str">
        <x:v>IPS: contribuição patronal</x:v>
      </x:c>
      <x:c r="E17" s="7" t="str">
        <x:v>Consulta12/10/2026</x:v>
      </x:c>
      <x:c r="F17" s="7" t="str">
        <x:v>16,5% empregador no regime geral. Não somar9% do trabalhador ao salário bruto.</x:v>
      </x:c>
      <x:c r="G17" s="7"/>
      <x:c r="H17" s="7" t="str">
        <x:v>https://portal.ips.gov.py/sistemas/ipsportal/contenido.php?c=69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 ht="73" customHeight="1">
      <x:c r="A18" s="2"/>
      <x:c r="B18" s="2"/>
      <x:c r="C18" s="7" t="str">
        <x:v>OLD-O03</x:v>
      </x:c>
      <x:c r="D18" s="7" t="str">
        <x:v>MTESS: aguinaldo</x:v>
      </x:c>
      <x:c r="E18" s="7" t="str">
        <x:v>05/12/2025</x:v>
      </x:c>
      <x:c r="F18" s="7" t="str">
        <x:v>Provisão1/12 das remunerações; aqui salário constante, sem cálculo individual.</x:v>
      </x:c>
      <x:c r="G18" s="7"/>
      <x:c r="H18" s="7" t="str">
        <x:v>https://www.mtess.gov.py/?p=33405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  <x:row r="19" ht="73" customHeight="1">
      <x:c r="A19" s="2"/>
      <x:c r="B19" s="2"/>
      <x:c r="C19" s="7" t="str">
        <x:v>OLD-O04</x:v>
      </x:c>
      <x:c r="D19" s="7" t="str">
        <x:v>ANDE: tarifas vigentes</x:v>
      </x:c>
      <x:c r="E19" s="7" t="str">
        <x:v>PDF27/11/2024; consulta12/10/2026</x:v>
      </x:c>
      <x:c r="F19" s="7" t="str">
        <x:v>OutrosBT410406PYG/kWh; MT413310PYG/kWh com mínimos. Categoria e conta final do condomínio pendentes.</x:v>
      </x:c>
      <x:c r="G19" s="7"/>
      <x:c r="H19" s="7" t="str">
        <x:v>https://www.ande.gov.py/tarifas_vigentes.php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73" customHeight="1">
      <x:c r="A20" s="2"/>
      <x:c r="B20" s="2"/>
      <x:c r="C20" s="7" t="str">
        <x:v>OLD-P02</x:v>
      </x:c>
      <x:c r="D20" s="7" t="str">
        <x:v>Mega Construcciones: piscinas residenciais</x:v>
      </x:c>
      <x:c r="E20" s="7" t="str">
        <x:v>2025/2026; consulta 12/10/2026</x:v>
      </x:c>
      <x:c r="F20" s="7" t="str">
        <x:v>Faixa publicada de 950.000 a 1.500.000 PYG/m². Escopo inconsistente com exemplos. Não extrapolar para piscinas coletivas.</x:v>
      </x:c>
      <x:c r="G20" s="7"/>
      <x:c r="H20" s="7" t="str">
        <x:v>https://mega-construcciones.com/precio-de-piscina-por-m2-en-paraguay/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73" customHeight="1">
      <x:c r="A21" s="2"/>
      <x:c r="B21" s="2"/>
      <x:c r="C21" s="7" t="str">
        <x:v>OLD-P03</x:v>
      </x:c>
      <x:c r="D21" s="7" t="str">
        <x:v>Constructora Tajy: piscina de concreto</x:v>
      </x:c>
      <x:c r="E21" s="7" t="str">
        <x:v>26/11/2024; anúncio expirado</x:v>
      </x:c>
      <x:c r="F21" s="7" t="str">
        <x:v>5 x 3 m desde 30 milhões PYG; 8 x 3 m desde 45 milhões. Residencial e histórico. IVA, solo e profundidade sem discriminação.</x:v>
      </x:c>
      <x:c r="G21" s="7"/>
      <x:c r="H21" s="7" t="str">
        <x:v>https://clasipar.paraguay.com/servicios/servicios-de-construccion-anexos/piscina-pileta-de-hormigon-armado-reforzado-2320303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73" customHeight="1">
      <x:c r="A22" s="2"/>
      <x:c r="B22" s="2"/>
      <x:c r="C22" s="7" t="str">
        <x:v>OLD-Q01</x:v>
      </x:c>
      <x:c r="D22" s="7" t="str">
        <x:v>GSA / DNCP: tênis Repatriación</x:v>
      </x:c>
      <x:c r="E22" s="7" t="str">
        <x:v>Proposta de 25/09/2023</x:v>
      </x:c>
      <x:c r="F22" s="7" t="str">
        <x:v>185 milhões PYG por uma quadra de saibro de 630 m², drenagem, irrigação, fechamento e iluminação. Histórico; não valida os US$ 85 mil adotados.</x:v>
      </x:c>
      <x:c r="G22" s="7"/>
      <x:c r="H22" s="7" t="str">
        <x:v>https://www.contrataciones.gov.py/documentos/download/convocatoria/jpVT9UZaIiM%25253D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73" customHeight="1">
      <x:c r="A23" s="2"/>
      <x:c r="B23" s="2"/>
      <x:c r="C23" s="7" t="str">
        <x:v>OLD-L01</x:v>
      </x:c>
      <x:c r="D23" s="7" t="str">
        <x:v>DNCP: topografia e parcelamento Amambay</x:v>
      </x:c>
      <x:c r="E23" s="7" t="str">
        <x:v>Contrato de 08/05/2026</x:v>
      </x:c>
      <x:c r="F23" s="7" t="str">
        <x:v>176,7 milhões PYG por pacote de cinco imóveis. Área e número de lotes não confirmados; não calcular taxa por ha/lote para Chaco’i.</x:v>
      </x:c>
      <x:c r="G23" s="7"/>
      <x:c r="H23" s="7" t="str">
        <x:v>https://contrataciones.gov.py/licitaciones/adjudicacion/contrato/1f13cbf4-6040-6bac-bdc8-6b0834c59457.html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73" customHeight="1">
      <x:c r="A24" s="2"/>
      <x:c r="B24" s="2"/>
      <x:c r="C24" s="7" t="str">
        <x:v>AQ-P01</x:v>
      </x:c>
      <x:c r="D24" s="7" t="str">
        <x:v>Energetika — aquecimento no Paraguai</x:v>
      </x:c>
      <x:c r="E24" s="7" t="str">
        <x:v>consulta 13/10/2026; data de oferta não publicada</x:v>
      </x:c>
      <x:c r="F24" s="7" t="str">
        <x:v>Consulta de 13/10/2026: título e ficha exibem PW060K24-130M monofásica, mas o endereço contém PW080K32 trifásico. Oferta pública de PYG 40.000.000, indisponível. Modelo e estoque exigem confirmação. Não usado para dimensionar ou cotar o sistema aquecido. Referência parcial de equipamento. Não multiplicar por volume para dimensionar o clube; não fornece a capacidade projetada.</x:v>
      </x:c>
      <x:c r="G24" s="7"/>
      <x:c r="H24" s="7" t="str">
        <x:v>https://energetika.com.py/products/bomba-de-calor-inverter-marca-energetika-pw080k32-trifasico-hasta-130-000-litros</x:v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73" customHeight="1">
      <x:c r="A25" s="2"/>
      <x:c r="B25" s="2"/>
      <x:c r="C25" s="7" t="str">
        <x:v>AQ-P02</x:v>
      </x:c>
      <x:c r="D25" s="7" t="str">
        <x:v>Syopar — Vulcano Pool Inverter 25</x:v>
      </x:c>
      <x:c r="E25" s="7" t="str">
        <x:v>consulta 13/10/2026; data de oferta não publicada</x:v>
      </x:c>
      <x:c r="F25" s="7" t="str">
        <x:v>9,2 kW térmicos anunciados; piscina recomendada até 25 m³; COP 8,6 em condição de ar/água 26 °C e umidade 80%. Instalação, frete e infraestrutura não comprovados como inclusos. Equipamento pequeno, não especificação para 506,25 m³. COP comercial não adotado como rendimento anual.</x:v>
      </x:c>
      <x:c r="G25" s="7"/>
      <x:c r="H25" s="7" t="str">
        <x:v>https://syopar.com.py/products/bomba-de-calor-pool-inverter-25-vulcano</x:v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73" customHeight="1">
      <x:c r="A26" s="2"/>
      <x:c r="B26" s="2"/>
      <x:c r="C26" s="7" t="str">
        <x:v>AQ-P03</x:v>
      </x:c>
      <x:c r="D26" s="7" t="str">
        <x:v>GOINFRA — orçamento Centro Aquático, CPU6004/CPU6084</x:v>
      </x:c>
      <x:c r="E26" s="7" t="str">
        <x:v>30/01/2026; base outubro/2025</x:v>
      </x:c>
      <x:c r="F26" s="7" t="str">
        <x:v>Fornecimento com BDI 20,86%; instalação com BDI 25,07%. Referência traz 12 unidades para outro projeto. Quantidade e potência não transferidas para Chaco’i. US$12.342,20 fornecimento e US$324,90 instalação, apenas conversão informativa ao câmbio adotado. Não há fator documentado de importação/localização.</x:v>
      </x:c>
      <x:c r="G26" s="7"/>
      <x:c r="H26" s="7" t="str">
        <x:v>https://sgl.goinfra.go.gov.br/portal_licitacao/arquivo.php?idDocumento=21899</x:v>
      </x:c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73" customHeight="1">
      <x:c r="A27" s="2"/>
      <x:c r="B27" s="2"/>
      <x:c r="C27" s="7" t="str">
        <x:v>AQ-P04</x:v>
      </x:c>
      <x:c r="D27" s="7" t="str">
        <x:v>GOINFRA — filtro 96 m³/h, CPU5548</x:v>
      </x:c>
      <x:c r="E27" s="7" t="str">
        <x:v>30/01/2026; base outubro/2025</x:v>
      </x:c>
      <x:c r="F27" s="7" t="str">
        <x:v>4 unidades no projeto externo; BDI20,86% incluído no valor. Instalação, tubulação, dosagem e casa técnica são rubricas distintas. Escopo coletivo útil para conferir interfaces. Não adotar filtro ou vazão sem projeto hidráulico.</x:v>
      </x:c>
      <x:c r="G27" s="7"/>
      <x:c r="H27" s="7" t="str">
        <x:v>https://sgl.goinfra.go.gov.br/portal_licitacao/arquivo.php?idDocumento=21899</x:v>
      </x:c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73" customHeight="1">
      <x:c r="A28" s="2"/>
      <x:c r="B28" s="2"/>
      <x:c r="C28" s="7" t="str">
        <x:v>AQ-P05</x:v>
      </x:c>
      <x:c r="D28" s="7" t="str">
        <x:v>CAPACO — preços de construção agosto/2026</x:v>
      </x:c>
      <x:c r="E28" s="7" t="str">
        <x:v>agosto/2026</x:v>
      </x:c>
      <x:c r="F28" s="7" t="str">
        <x:v>Preços de serviços não incorporam toda administração, benefício, mobilização e riscos contratuais; transporte e destino de solo variam. Ajuda a conferir ordem de grandeza da escavação; preço contratado adotado continua hipótese interna.</x:v>
      </x:c>
      <x:c r="G28" s="7"/>
      <x:c r="H28" s="7" t="str">
        <x:v>https://www.capaco.org.py/storage/app/media/Listado%20de%20Precios/2026%20PRECIOS/08-LISTADO%20DE%20PRECIOS%20CAPACO-8%20AGOSTO%202026.pdf</x:v>
      </x:c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73" customHeight="1">
      <x:c r="A29" s="2"/>
      <x:c r="B29" s="2"/>
      <x:c r="C29" s="7" t="str">
        <x:v>AQ-P06</x:v>
      </x:c>
      <x:c r="D29" s="7" t="str">
        <x:v>Fluidra — dimensionamento de bombas de calor</x:v>
      </x:c>
      <x:c r="E29" s="7" t="str">
        <x:v>consulta 13/10/2026</x:v>
      </x:c>
      <x:c r="F29" s="7" t="str">
        <x:v>Dimensionamento considera ar, temperatura-alvo, período de uso, volume, cobertura e horas de filtragem; COP depende da condição real. Exigir balanço térmico e curvas de desempenho. Nenhum kW de projeto ou quantidade de máquinas está validado neste cenário.</x:v>
      </x:c>
      <x:c r="G29" s="7"/>
      <x:c r="H29" s="7" t="str">
        <x:v>https://www.fluidra.com/commercial-solutions/inspiration/blog/heat-pumps/</x:v>
      </x:c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73" customHeight="1">
      <x:c r="A30" s="2"/>
      <x:c r="B30" s="2"/>
      <x:c r="C30" s="7" t="str">
        <x:v>AQ-P07</x:v>
      </x:c>
      <x:c r="D30" s="7" t="str">
        <x:v>World Aquatics — Competition Regulations</x:v>
      </x:c>
      <x:c r="E30" s="7" t="str">
        <x:v>18/02/2026</x:v>
      </x:c>
      <x:c r="F30" s="7" t="str">
        <x:v>A geometria 50×7,5 m com 2 raias é o programa do empreendimento. Não se declara homologação competitiva ou olímpica, nem se incluem blocos de partida. Definir finalidade de treino/lazer com arquiteto e especialista; avaliar afastamentos, profundidades, marcações e acessibilidade no projeto.</x:v>
      </x:c>
      <x:c r="G30" s="7"/>
      <x:c r="H30" s="7" t="str">
        <x:v>https://www.worldaquatics.com/rules/competition-regulations</x:v>
      </x:c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73" customHeight="1">
      <x:c r="A31" s="2"/>
      <x:c r="B31" s="2"/>
      <x:c r="C31" s="7" t="str">
        <x:v>AQ-P08</x:v>
      </x:c>
      <x:c r="D31" s="7" t="str">
        <x:v>CDC — MAHC, 5ª edição</x:v>
      </x:c>
      <x:c r="E31" s="7" t="str">
        <x:v>2024</x:v>
      </x:c>
      <x:c r="F31" s="7" t="str">
        <x:v>Seção 4.7 trata circulação e tratamento; volume e tempo de recirculação precisam considerar tipo de uso, tanque de compensação e ocupação. Orientação cobre segurança e operação. Lista de verificação técnica; validade local, licenciamento, critérios de acessibilidade, prevenção de sucção e segurança elétrica dependem do responsável técnico e autoridade competente.</x:v>
      </x:c>
      <x:c r="G31" s="7"/>
      <x:c r="H31" s="7" t="str">
        <x:v>https://www.cdc.gov/model-aquatic-health-code/media/pdfs/2024/11/5th-Ed-MAHC-Code-508.pdf</x:v>
      </x:c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73" customHeight="1">
      <x:c r="A32" s="2"/>
      <x:c r="B32" s="2"/>
      <x:c r="C32" s="7" t="str">
        <x:v>AQ-P09</x:v>
      </x:c>
      <x:c r="D32" s="7" t="str">
        <x:v>ANDE — Pliego de Tarifas 21 vigente no portal</x:v>
      </x:c>
      <x:c r="E32" s="7" t="str">
        <x:v>versão27/11/2024; portal consultado13/10/2026</x:v>
      </x:c>
      <x:c r="F32" s="7" t="str">
        <x:v>Categoria 413: potência limitada 2,2–150 kW e mínimo 45 kWh por kW/mês. Categoria 412: energia ponta 331,93 e fora 144,83 PYG/kWh; potência 41.126 PYG/kW-mês. Não define a tarifa do empreendimento nem inclui automaticamente todos encargos. Referência para cenário; confirmar ligação/categoria, demanda, impostos e fornecimento global. Não usar preço industrial ou residencial como tarifa contratada.</x:v>
      </x:c>
      <x:c r="G32" s="7"/>
      <x:c r="H32" s="7" t="str">
        <x:v>https://www.ande.gov.py/docs/tarifas/Pliego%20de%20Tarifas%20NRO%2021%20Version%20Actualizada%2027-11-2024.pdf</x:v>
      </x:c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73" customHeight="1">
      <x:c r="A33" s="2"/>
      <x:c r="B33" s="2"/>
      <x:c r="C33" s="7" t="str">
        <x:v>AQ-P10</x:v>
      </x:c>
      <x:c r="D33" s="7" t="str">
        <x:v>Prefeitura de Sabino — piscina e aditivos</x:v>
      </x:c>
      <x:c r="E33" s="7" t="str">
        <x:v>contrato17/05/2022; aditivo02/05/2023</x:v>
      </x:c>
      <x:c r="F33" s="7" t="str">
        <x:v>Aditivo 66.621,35 BRL por interfaces antes ausentes como tubulação/casa de máquinas. Justifica explicitar interfaces; não normalizado por m².</x:v>
      </x:c>
      <x:c r="G33" s="7"/>
      <x:c r="H33" s="7" t="str">
        <x:v>https://www.sabino.sp.gov.br/portal/editais/0/1/249/</x:v>
      </x:c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73" customHeight="1">
      <x:c r="A34" s="2"/>
      <x:c r="B34" s="2"/>
      <x:c r="C34" s="7" t="str">
        <x:v>AQ-P11</x:v>
      </x:c>
      <x:c r="D34" s="7" t="str">
        <x:v>MSPBS — orientação sobre águas recreativas</x:v>
      </x:c>
      <x:c r="E34" s="7" t="str">
        <x:v>publicação histórica consultada13/10/2026</x:v>
      </x:c>
      <x:c r="F34" s="7" t="str">
        <x:v>O Ministério orienta observar habilitação municipal e requisitos ambientais para balneários, além de segurança, primeiros socorros e controle da água. Confirmar órgão competente e ordenança vigente do município da propriedade; prever operação, responsável e registros. Não é autorização de construção.</x:v>
      </x:c>
      <x:c r="G34" s="7"/>
      <x:c r="H34" s="7" t="str">
        <x:v>https://www.mspbs.gov.py/portal/3811/recomendaciones-para-el-uso-de-aguas-recreativas.html</x:v>
      </x:c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73" customHeight="1">
      <x:c r="A35" s="2"/>
      <x:c r="B35" s="2"/>
      <x:c r="C35" s="7" t="str">
        <x:v>AQ-P12</x:v>
      </x:c>
      <x:c r="D35" s="7" t="str">
        <x:v>INTN — segurança elétrica e NP2 02896</x:v>
      </x:c>
      <x:c r="E35" s="7" t="str">
        <x:v>consulta13/10/2026</x:v>
      </x:c>
      <x:c r="F35" s="7" t="str">
        <x:v>INTN referencia a norma paraguaia de baixa tensão em iniciativas de inspeção de locais públicos. Responsável elétrico deve verificar edição aplicável, proteção em áreas molhadas, equipotencialização, inspeção e exigênciasANDE. Não substitui leitura integral da norma.</x:v>
      </x:c>
      <x:c r="G35" s="7"/>
      <x:c r="H35" s="7" t="str">
        <x:v>https://intn.gov.py/reunion-entre-el-intn-y-el-municipio-de-santa-rita-busca-reforzar-la-seguridad-en-instalaciones-electricas/</x:v>
      </x:c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73" customHeight="1">
      <x:c r="A36" s="2"/>
      <x:c r="B36" s="2"/>
      <x:c r="C36" s="7" t="str">
        <x:v>ESP-D01</x:v>
      </x:c>
      <x:c r="D36" s="7" t="str">
        <x:v>IFAB — Law 1, campo de jogo e metas</x:v>
      </x:c>
      <x:c r="E36" s="7" t="str">
        <x:v>regras vigentes consultadas em 2026-10-13</x:v>
      </x:c>
      <x:c r="F36" s="7" t="str">
        <x:v>Intervalos das dimensões internacionais; metas 7,32 × 2,44 m. Não impõe 105 × 68 m como única dimensão. </x:v>
      </x:c>
      <x:c r="G36" s="7"/>
      <x:c r="H36" s="7" t="str">
        <x:v>https://theifab.com/laws/latest/the-field-of-play/</x:v>
      </x:c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73" customHeight="1">
      <x:c r="A37" s="2"/>
      <x:c r="B37" s="2"/>
      <x:c r="C37" s="7" t="str">
        <x:v>ESP-D02</x:v>
      </x:c>
      <x:c r="D37" s="7" t="str">
        <x:v>FIFA Stadium Guidelines — pitch dimensions and surrounding areas</x:v>
      </x:c>
      <x:c r="E37" s="7" t="str">
        <x:v>consulta 2026-10-13</x:v>
      </x:c>
      <x:c r="F37" s="7" t="str">
        <x:v>Recomendação 105 × 68 m. §5.3.2: 5 m nas metas e 4 m laterais até publicidade para estádios maiores. Nossa reserva uniforme de 5 m é hipótese conservadora, não obrigação FIFA. </x:v>
      </x:c>
      <x:c r="G37" s="7"/>
      <x:c r="H37" s="7" t="str">
        <x:v>https://inside.fifa.com/innovation/stadium-guidelines/technical-guidelines/stadiums-guidelines/pitch-dimensions-and-surrounding-areas</x:v>
      </x:c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73" customHeight="1">
      <x:c r="A38" s="2"/>
      <x:c r="B38" s="2"/>
      <x:c r="C38" s="7" t="str">
        <x:v>ESP-D03</x:v>
      </x:c>
      <x:c r="D38" s="7" t="str">
        <x:v>ITF Rules of Tennis 2026 — regra1 e apêndicesIX/X</x:v>
      </x:c>
      <x:c r="E38" s="7" t="str">
        <x:v>2026</x:v>
      </x:c>
      <x:c r="F38" s="7" t="str">
        <x:v>Jogo duplas23,77×10,97m; simples8,23m; linhas de serviço a6,40m da rede; marcas centrais0,10m. ApêndiceX p.38(PDF39): afastamentos mínimos internacionais recomendados6,40m fundos/3,66m laterais ⇒ recinto36,57×18,29m. Medidas de jogo até fora das linhas. </x:v>
      </x:c>
      <x:c r="G38" s="7"/>
      <x:c r="H38" s="7" t="str">
        <x:v>https://www.itftennis.com/media/7221/2026-rules-of-tennis-english.pdf</x:v>
      </x:c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73" customHeight="1">
      <x:c r="A39" s="2"/>
      <x:c r="B39" s="2"/>
      <x:c r="C39" s="7" t="str">
        <x:v>ESP-D04</x:v>
      </x:c>
      <x:c r="D39" s="7" t="str">
        <x:v>ITF Beach Tennis World Tour — organisational requirements 2026</x:v>
      </x:c>
      <x:c r="E39" s="7" t="str">
        <x:v>2026</x:v>
      </x:c>
      <x:c r="F39" s="7" t="str">
        <x:v>§20 p.19: mínimo 2 m até obstáculos atrás e ao lado; 4 m entre quadras lado a lado. §22 p.22: areia mínima 40 cm. Recinto adotado de 26 × 18 m excede esse mínimo por decisão de programa. </x:v>
      </x:c>
      <x:c r="G39" s="7"/>
      <x:c r="H39" s="7" t="str">
        <x:v>https://www.itftennis.com/media/15505/btwt-organisational-requirements-2026.pdf</x:v>
      </x:c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73" customHeight="1">
      <x:c r="A40" s="2"/>
      <x:c r="B40" s="2"/>
      <x:c r="C40" s="7" t="str">
        <x:v>ESP-D05</x:v>
      </x:c>
      <x:c r="D40" s="7" t="str">
        <x:v>ITF Rules of Beach Tennis 2026</x:v>
      </x:c>
      <x:c r="E40" s="7" t="str">
        <x:v>2026</x:v>
      </x:c>
      <x:c r="F40" s="7" t="str">
        <x:v>Jogo 16 × 8 m; rede 1,80 m masculino e 1,70 m feminino/misto. </x:v>
      </x:c>
      <x:c r="G40" s="7"/>
      <x:c r="H40" s="7" t="str">
        <x:v>https://www.itftennis.com/media/15473/rules-of-beach-tennis-2026.pdf</x:v>
      </x:c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  <x:row r="41" ht="73" customHeight="1">
      <x:c r="A41" s="2"/>
      <x:c r="B41" s="2"/>
      <x:c r="C41" s="7" t="str">
        <x:v>ESP-D06</x:v>
      </x:c>
      <x:c r="D41" s="7" t="str">
        <x:v>FIVB Official Beach Volleyball Rules 2025–2028</x:v>
      </x:c>
      <x:c r="E41" s="7" t="str">
        <x:v>2025–2028</x:v>
      </x:c>
      <x:c r="F41" s="7" t="str">
        <x:v>Regras 1 e 2: jogo 16 × 8 m; zona livre geral ≥3 m; mundiais/oficiais 5–6 m, areia ≥40 cm e altura livre ≥12,5 m. Rede 2,43 m masculino/2,24 m feminino. Dimensão espacial não homologa arena. </x:v>
      </x:c>
      <x:c r="G41" s="7"/>
      <x:c r="H41" s="7" t="str">
        <x:v>https://www.fivb.com/wp-content/uploads/2025/02/FIVB-BeachVolleyball_Rules2025_2028-EN-v01.pdf</x:v>
      </x:c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</x:row>
    <x:row r="42" ht="73" customHeight="1">
      <x:c r="A42" s="2"/>
      <x:c r="B42" s="2"/>
      <x:c r="C42" s="7" t="str">
        <x:v>ESP-P01</x:v>
      </x:c>
      <x:c r="D42" s="7" t="str">
        <x:v>CAPACO — preços Asunción agosto/2026</x:v>
      </x:c>
      <x:c r="E42" s="7" t="str">
        <x:v>2026-08-20</x:v>
      </x:c>
      <x:c r="F42" s="7" t="str">
        <x:v>p.2 areia lavada 94.500/m³, pedra triturada nº4 147.600/t; p.13 escavação mecânica 23.634/m³; p.19 pasto alemán plantado 24.675/m². Não são especificações de areia esportiva, rootzone nem grama Bermuda. </x:v>
      </x:c>
      <x:c r="G42" s="7"/>
      <x:c r="H42" s="7" t="str">
        <x:v>https://www.capaco.org.py/storage/app/media/Listado%20de%20Precios/2026%20PRECIOS/08-LISTADO%20DE%20PRECIOS%20CAPACO-8%20AGOSTO%202026.pdf</x:v>
      </x:c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</x:row>
    <x:row r="43" ht="73" customHeight="1">
      <x:c r="A43" s="2"/>
      <x:c r="B43" s="2"/>
      <x:c r="C43" s="7" t="str">
        <x:v>ESP-P02</x:v>
      </x:c>
      <x:c r="D43" s="7" t="str">
        <x:v>Curitiba — orçamento quadra de tênis CE25/2025</x:v>
      </x:c>
      <x:c r="E43" s="7" t="str">
        <x:v>2025-10-20</x:v>
      </x:c>
      <x:c r="F43" s="7" t="str">
        <x:v>Item4: quadra727,2 m², R$304.741,69; contém camadas/piso, itens parciais de cerca/equipamentos; não confundir com três quadras completas nem iluminação. Preços analíticos abaixo com BDI. </x:v>
      </x:c>
      <x:c r="G43" s="7"/>
      <x:c r="H43" s="7" t="str">
        <x:v>https://mid-transparencia.curitiba.pr.gov.br/contratos/licitacoes/2025/PMC_2025_CE_25_225803_68025.pdf</x:v>
      </x:c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</x:row>
    <x:row r="44" ht="73" customHeight="1">
      <x:c r="A44" s="2"/>
      <x:c r="B44" s="2"/>
      <x:c r="C44" s="7" t="str">
        <x:v>ESP-P03</x:v>
      </x:c>
      <x:c r="D44" s="7" t="str">
        <x:v>Corumbataí/SP — irrigação campo municipal Dispensa08/2026</x:v>
      </x:c>
      <x:c r="E44" s="7" t="str">
        <x:v>2026-01-21</x:v>
      </x:c>
      <x:c r="F44" s="7" t="str">
        <x:v>pp.10–12:6.204 m²,16 aspersores,8 setores, bomba6CV/filtro3in; orçamentoR$124.464,12. Inclui equipamentos, instalação, valas em terra e frete. Obras civis, base da bomba, ponto elétrico/água e aterramento cabem à contratante; não chamar pacote integral de toda infraestrutura. </x:v>
      </x:c>
      <x:c r="G44" s="7"/>
      <x:c r="H44" s="7" t="str">
        <x:v>https://transparencia.corumbatai.sp.gov.br/rep_lic/proc12-2026.pdf</x:v>
      </x:c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</x:row>
    <x:row r="45" ht="73" customHeight="1">
      <x:c r="A45" s="2"/>
      <x:c r="B45" s="2"/>
      <x:c r="C45" s="7" t="str">
        <x:v>ESP-P04</x:v>
      </x:c>
      <x:c r="D45" s="7" t="str">
        <x:v>Aracitaba/MG — quadras esportivas, edital2026</x:v>
      </x:c>
      <x:c r="E45" s="7" t="str">
        <x:v>2026-05 publicação; SINAPI02/2026; SEINFRA01/2026</x:v>
      </x:c>
      <x:c r="F45" s="7" t="str">
        <x:v>pp.17–19, componentes de areia/drenos/cerca, sem extrapolar quadra society447,10 m² para campo11. Valores com BDI25%. Areia do orçamento: limpa/peneirada; qualidade ITF/FIVB ainda exige ensaio. </x:v>
      </x:c>
      <x:c r="G45" s="7"/>
      <x:c r="H45" s="7" t="str">
        <x:v>https://aracitaba.mg.gov.br/wp-content/uploads/2026/05/edital-2.pdf</x:v>
      </x:c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</x:row>
    <x:row r="46" ht="73" customHeight="1">
      <x:c r="A46" s="2"/>
      <x:c r="B46" s="2"/>
      <x:c r="C46" s="7" t="str">
        <x:v>ESP-EST01</x:v>
      </x:c>
      <x:c r="D46" s="7" t="str">
        <x:v>Hipóteses técnicas de provisão V4 — equipe do estudo</x:v>
      </x:c>
      <x:c r="E46" s="7" t="str">
        <x:v>2026-10-13</x:v>
      </x:c>
      <x:c r="F46" s="7" t="str">
        <x:v>Faixas escolhidas para anteorçamento; não são pesquisa de preço do item, orçamento de fornecedor, engenharia executiva ou índices estatísticos. Explicitam os recursos físicos, comparação parcial quando possível e riscos. </x:v>
      </x:c>
      <x:c r="G46" s="7"/>
      <x:c r="H46" s="7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</x:row>
    <x:row r="47" ht="73" customHeight="1">
      <x:c r="A47" s="2"/>
      <x:c r="B47" s="2"/>
      <x:c r="C47" s="7" t="str">
        <x:v>CL01</x:v>
      </x:c>
      <x:c r="D47" s="7" t="str">
        <x:v>WMO/WWIS — Asunción, dados DMH</x:v>
      </x:c>
      <x:c r="E47" s="7" t="str">
        <x:v>Normais 1971–2000; consulta 13/10/2026</x:v>
      </x:c>
      <x:c r="F47" s="7" t="str">
        <x:v>Médias mensais das mínimas e máximas diárias;12 meses. Não são temperaturas da água nem previsão 2026. Período antigo. Usado como referência sazonal regional; não substitui série horária 1991–2020/mais recente nem microclima do terreno. O ponto médio entre mínima/máxima é proxy calculada, não temperatura média oficial.</x:v>
      </x:c>
      <x:c r="G47" s="7"/>
      <x:c r="H47" s="7" t="str">
        <x:v>https://worldweather.wmo.int/en/city.html?cityId=292</x:v>
      </x:c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</x:row>
    <x:row r="48" ht="73" customHeight="1">
      <x:c r="A48" s="2"/>
      <x:c r="B48" s="2"/>
      <x:c r="C48" s="7" t="str">
        <x:v>CL02</x:v>
      </x:c>
      <x:c r="D48" s="7" t="str">
        <x:v>DINAC/DMH — extremas históricas</x:v>
      </x:c>
      <x:c r="E48" s="7" t="str">
        <x:v>Atualização 19/02/2026; consulta 13/10/2026</x:v>
      </x:c>
      <x:c r="F48" s="7" t="str">
        <x:v>Asunción (AISP):43°C em 16/10/2023;−1,2°C em 27/06/2011. Extremos históricos não representam mês típico nem garantem condição de projeto; estação AISP não é o terreno.</x:v>
      </x:c>
      <x:c r="G48" s="7"/>
      <x:c r="H48" s="7" t="str">
        <x:v>https://meteorologia.gov.py/extremas-climatologicas/</x:v>
      </x:c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</x:row>
    <x:row r="49" ht="73" customHeight="1">
      <x:c r="A49" s="2"/>
      <x:c r="B49" s="2"/>
      <x:c r="C49" s="7" t="str">
        <x:v>CL03</x:v>
      </x:c>
      <x:c r="D49" s="7" t="str">
        <x:v>DOE — Technical Support Document, Pool Heaters</x:v>
      </x:c>
      <x:c r="E49" s="7" t="str">
        <x:v>2023; consulta 13/10/2026</x:v>
      </x:c>
      <x:c r="F49" s="7" t="str">
        <x:v>Capítulo 7 reconhece dependência de clima, uso e operação. Modela variação de cargas e redução com capa entre 30–70%. Percentuais e métodos estrangeiros não são simulação do empreendimento; empregados apenas para escolher sensibilidades explícitas.</x:v>
      </x:c>
      <x:c r="G49" s="7"/>
      <x:c r="H49" s="7" t="str">
        <x:v>https://www.energy.gov/sites/default/files/2023-03/PH_FR_TSD_2023-03-31.pdf</x:v>
      </x:c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</x:row>
    <x:row r="50" ht="73" customHeight="1">
      <x:c r="A50" s="2"/>
      <x:c r="B50" s="2"/>
      <x:c r="C50" s="7" t="str">
        <x:v>CL04</x:v>
      </x:c>
      <x:c r="D50" s="7" t="str">
        <x:v>Fluidra — heat pumps</x:v>
      </x:c>
      <x:c r="E50" s="7" t="str">
        <x:v>Consulta 13/10/2026; consulta 13/10/2026</x:v>
      </x:c>
      <x:c r="F50" s="7" t="str">
        <x:v>Dimensionamento depende do ar, água-alvo, período de uso, volume, cobertura e filtragem; COP depende da condição real. Não valida COP anual ou potência deste projeto.</x:v>
      </x:c>
      <x:c r="G50" s="7"/>
      <x:c r="H50" s="7" t="str">
        <x:v>https://www.fluidra.com/commercial-solutions/inspiration/blog/heat-pumps/</x:v>
      </x:c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</x:row>
    <x:row r="51" ht="73" customHeight="1">
      <x:c r="A51" s="2"/>
      <x:c r="B51" s="2"/>
      <x:c r="C51" s="7" t="str">
        <x:v>CL05</x:v>
      </x:c>
      <x:c r="D51" s="7" t="str">
        <x:v>ANDE — Pliego 21</x:v>
      </x:c>
      <x:c r="E51" s="7" t="str">
        <x:v>Versão 27/11/2024, publicada como vigente; consulta 13/10/2026</x:v>
      </x:c>
      <x:c r="F51" s="7" t="str">
        <x:v>Categoria 413:310PYG/k Wh e mínimo de consumo; categoria 412 cobra potência e energia por horário. Tarifas efetivas USD0,055/0,075/0,10 usadas abaixo são hipóteses de sensibilidade, não tarifas contratadas. Demanda, impostos e enquadramento pendentes.</x:v>
      </x:c>
      <x:c r="G51" s="7"/>
      <x:c r="H51" s="7" t="str">
        <x:v>https://www.ande.gov.py/docs/tarifas/Pliego%20de%20Tarifas%20NRO%2021%20Version%20Actualizada%2027-11-2024.pdf</x:v>
      </x:c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</x:row>
    <x:row r="52" ht="73" customHeight="1">
      <x:c r="A52" s="2"/>
      <x:c r="B52" s="2"/>
      <x:c r="C52" s="7" t="str">
        <x:v>CL06</x:v>
      </x:c>
      <x:c r="D52" s="7" t="str">
        <x:v>CDC — MAHC2024, tabela 4.7.1.10 e tratamento secundário</x:v>
      </x:c>
      <x:c r="E52" s="7" t="str">
        <x:v>2024,5ªedição; consulta 13/10/2026</x:v>
      </x:c>
      <x:c r="F52" s="7" t="str">
        <x:v>Piscina rasa infantil possui exigências específicas na referência, incluindo tratamento secundário e recirculação. Não é norma paraguaia automática; provisão UV é decisão preventiva de planejamento a validar.</x:v>
      </x:c>
      <x:c r="G52" s="7"/>
      <x:c r="H52" s="7" t="str">
        <x:v>https://www.cdc.gov/model-aquatic-health-code/media/pdfs/2024/11/5th-Ed-MAHC-Code-508.pdf</x:v>
      </x:c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</x:row>
    <x:row r="53" ht="73" customHeight="1">
      <x:c r="A53" s="2"/>
      <x:c r="B53" s="2"/>
      <x:c r="C53" s="7" t="str">
        <x:v>CL07</x:v>
      </x:c>
      <x:c r="D53" s="7" t="str">
        <x:v>GOINFRA — bomba de calor e instalação separadas</x:v>
      </x:c>
      <x:c r="E53" s="7" t="str">
        <x:v>Orçamento 30/01/2026; baseout/2025; consulta 13/10/2026</x:v>
      </x:c>
      <x:c r="F53" s="7" t="str">
        <x:v>CPU6004: fornecimento FT240R$61.577,71/un; CPU6084: instalação R$1.621,01/un, respectivos BDI incluídos. Sem potência validada para o projeto; quantidade do outro centro aquático não transferida; reserva de equipamentos permanece hipótese.</x:v>
      </x:c>
      <x:c r="G53" s="7"/>
      <x:c r="H53" s="7" t="str">
        <x:v>https://sgl.goinfra.go.gov.br/portal_licitacao/arquivo.php?idDocumento=21899</x:v>
      </x:c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2"/>
      <x:c r="B2" s="2"/>
      <x:c r="C2" s="3" t="str">
        <x:v>Piscina externa: clima e sensibilidade mensal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/>
      <x:c r="C4" s="2" t="str">
        <x:v>Asunción: normais 1971–2000 WMO/DMH. Referência regional, não temperatura da água ou estação do terreno.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2"/>
      <x:c r="B6" s="2"/>
      <x:c r="C6" s="13" t="str">
        <x:v>Mês</x:v>
      </x:c>
      <x:c r="D6" s="13" t="str">
        <x:v>Dias</x:v>
      </x:c>
      <x:c r="E6" s="13" t="str">
        <x:v>Mín. média °C</x:v>
      </x:c>
      <x:c r="F6" s="13" t="str">
        <x:v>Máx. média °C</x:v>
      </x:c>
      <x:c r="G6" s="13" t="str">
        <x:v>Carga W/m²</x:v>
      </x:c>
      <x:c r="H6" s="13" t="str">
        <x:v>COP</x:v>
      </x:c>
      <x:c r="I6" s="13" t="str">
        <x:v>Aux. kW</x:v>
      </x:c>
      <x:c r="J6" s="13" t="str">
        <x:v>Aux. h/dia</x:v>
      </x:c>
      <x:c r="K6" s="13" t="str">
        <x:v>Térmica kWh</x:v>
      </x:c>
      <x:c r="L6" s="13" t="str">
        <x:v>Elétrica kWh</x:v>
      </x:c>
      <x:c r="M6" s="13" t="str">
        <x:v>Energia USD</x:v>
      </x:c>
      <x:c r="N6" s="2"/>
      <x:c r="O6" s="13" t="str">
        <x:v>Carga inf.</x:v>
      </x:c>
      <x:c r="P6" s="13" t="str">
        <x:v>Carga base</x:v>
      </x:c>
      <x:c r="Q6" s="13" t="str">
        <x:v>Carga sup.</x:v>
      </x:c>
      <x:c r="R6" s="13" t="str">
        <x:v>COP inf.</x:v>
      </x:c>
      <x:c r="S6" s="13" t="str">
        <x:v>COP base</x:v>
      </x:c>
      <x:c r="T6" s="26" t="str">
        <x:v>COP sup.</x:v>
      </x:c>
      <x:c r="U6" s="26" t="str">
        <x:v>Aux. inf.</x:v>
      </x:c>
      <x:c r="V6" s="26" t="str">
        <x:v>Aux. base</x:v>
      </x:c>
      <x:c r="W6" s="26" t="str">
        <x:v>Aux. sup.</x:v>
      </x:c>
      <x:c r="X6" s="26" t="str">
        <x:v>Horas inf.</x:v>
      </x:c>
      <x:c r="Y6" s="26" t="str">
        <x:v>Horas base</x:v>
      </x:c>
      <x:c r="Z6" s="26" t="str">
        <x:v>Horas sup.</x:v>
      </x:c>
    </x:row>
    <x:row r="7" ht="26" customHeight="1">
      <x:c r="A7" s="2"/>
      <x:c r="B7" s="2"/>
      <x:c r="C7" s="2" t="str">
        <x:v>Janeiro</x:v>
      </x:c>
      <x:c r="D7" s="10" t="n">
        <x:v>31</x:v>
      </x:c>
      <x:c r="E7" s="10" t="n">
        <x:v>22.8</x:v>
      </x:c>
      <x:c r="F7" s="10" t="n">
        <x:v>33.5</x:v>
      </x:c>
      <x:c r="G7" s="29" t="n">
        <x:f>CHOOSE(Premissas!$F$6,O7,P7,Q7)</x:f>
        <x:v>90</x:v>
      </x:c>
      <x:c r="H7" s="29" t="n">
        <x:f>CHOOSE(Premissas!$F$6,R7,S7,T7)</x:f>
        <x:v>5</x:v>
      </x:c>
      <x:c r="I7" s="29" t="n">
        <x:f>CHOOSE(Premissas!$F$6,U7,V7,W7)</x:f>
        <x:v>1.5</x:v>
      </x:c>
      <x:c r="J7" s="29" t="n">
        <x:f>CHOOSE(Premissas!$F$6,X7,Y7,Z7)</x:f>
        <x:v>16</x:v>
      </x:c>
      <x:c r="K7" s="29" t="n">
        <x:f>Medidas!I7*G7/1000*Premissas!$F$20*D7</x:f>
        <x:v>25110</x:v>
      </x:c>
      <x:c r="L7" s="10" t="n">
        <x:f>K7/H7+I7*J7*D7</x:f>
        <x:v>5766</x:v>
      </x:c>
      <x:c r="M7" s="29" t="n">
        <x:f>L7*Premissas!$F$22</x:f>
        <x:v>432.45</x:v>
      </x:c>
      <x:c r="N7" s="10"/>
      <x:c r="O7" s="9" t="n">
        <x:v>50</x:v>
      </x:c>
      <x:c r="P7" s="9" t="n">
        <x:v>90</x:v>
      </x:c>
      <x:c r="Q7" s="9" t="n">
        <x:v>150</x:v>
      </x:c>
      <x:c r="R7" s="9" t="n">
        <x:v>6</x:v>
      </x:c>
      <x:c r="S7" s="9" t="n">
        <x:v>5</x:v>
      </x:c>
      <x:c r="T7" s="30" t="n">
        <x:v>4</x:v>
      </x:c>
      <x:c r="U7" s="30" t="n">
        <x:v>0.75</x:v>
      </x:c>
      <x:c r="V7" s="30" t="n">
        <x:v>1.5</x:v>
      </x:c>
      <x:c r="W7" s="30" t="n">
        <x:v>3</x:v>
      </x:c>
      <x:c r="X7" s="30" t="n">
        <x:v>16</x:v>
      </x:c>
      <x:c r="Y7" s="30" t="n">
        <x:v>16</x:v>
      </x:c>
      <x:c r="Z7" s="30" t="n">
        <x:v>16</x:v>
      </x:c>
    </x:row>
    <x:row r="8" ht="26" customHeight="1">
      <x:c r="A8" s="2"/>
      <x:c r="B8" s="2"/>
      <x:c r="C8" s="2" t="str">
        <x:v>Fevereiro</x:v>
      </x:c>
      <x:c r="D8" s="10" t="n">
        <x:v>28</x:v>
      </x:c>
      <x:c r="E8" s="10" t="n">
        <x:v>22.3</x:v>
      </x:c>
      <x:c r="F8" s="10" t="n">
        <x:v>32.6</x:v>
      </x:c>
      <x:c r="G8" s="29" t="n">
        <x:f>CHOOSE(Premissas!$F$6,O8,P8,Q8)</x:f>
        <x:v>95.5</x:v>
      </x:c>
      <x:c r="H8" s="29" t="n">
        <x:f>CHOOSE(Premissas!$F$6,R8,S8,T8)</x:f>
        <x:v>5</x:v>
      </x:c>
      <x:c r="I8" s="29" t="n">
        <x:f>CHOOSE(Premissas!$F$6,U8,V8,W8)</x:f>
        <x:v>1.5</x:v>
      </x:c>
      <x:c r="J8" s="29" t="n">
        <x:f>CHOOSE(Premissas!$F$6,X8,Y8,Z8)</x:f>
        <x:v>16</x:v>
      </x:c>
      <x:c r="K8" s="29" t="n">
        <x:f>Medidas!I7*G8/1000*Premissas!$F$20*D8</x:f>
        <x:v>24066</x:v>
      </x:c>
      <x:c r="L8" s="10" t="n">
        <x:f>K8/H8+I8*J8*D8</x:f>
        <x:v>5485.2</x:v>
      </x:c>
      <x:c r="M8" s="29" t="n">
        <x:f>L8*Premissas!$F$22</x:f>
        <x:v>411.39</x:v>
      </x:c>
      <x:c r="N8" s="10"/>
      <x:c r="O8" s="9" t="n">
        <x:v>53.3</x:v>
      </x:c>
      <x:c r="P8" s="9" t="n">
        <x:v>95.5</x:v>
      </x:c>
      <x:c r="Q8" s="9" t="n">
        <x:v>158.8</x:v>
      </x:c>
      <x:c r="R8" s="9" t="n">
        <x:v>6</x:v>
      </x:c>
      <x:c r="S8" s="9" t="n">
        <x:v>5</x:v>
      </x:c>
      <x:c r="T8" s="30" t="n">
        <x:v>4</x:v>
      </x:c>
      <x:c r="U8" s="30" t="n">
        <x:v>0.75</x:v>
      </x:c>
      <x:c r="V8" s="30" t="n">
        <x:v>1.5</x:v>
      </x:c>
      <x:c r="W8" s="30" t="n">
        <x:v>3</x:v>
      </x:c>
      <x:c r="X8" s="30" t="n">
        <x:v>16</x:v>
      </x:c>
      <x:c r="Y8" s="30" t="n">
        <x:v>16</x:v>
      </x:c>
      <x:c r="Z8" s="30" t="n">
        <x:v>16</x:v>
      </x:c>
    </x:row>
    <x:row r="9" ht="26" customHeight="1">
      <x:c r="A9" s="2"/>
      <x:c r="B9" s="2"/>
      <x:c r="C9" s="2" t="str">
        <x:v>Março</x:v>
      </x:c>
      <x:c r="D9" s="10" t="n">
        <x:v>31</x:v>
      </x:c>
      <x:c r="E9" s="10" t="n">
        <x:v>21.3</x:v>
      </x:c>
      <x:c r="F9" s="10" t="n">
        <x:v>31.6</x:v>
      </x:c>
      <x:c r="G9" s="29" t="n">
        <x:f>CHOOSE(Premissas!$F$6,O9,P9,Q9)</x:f>
        <x:v>105.5</x:v>
      </x:c>
      <x:c r="H9" s="29" t="n">
        <x:f>CHOOSE(Premissas!$F$6,R9,S9,T9)</x:f>
        <x:v>5</x:v>
      </x:c>
      <x:c r="I9" s="29" t="n">
        <x:f>CHOOSE(Premissas!$F$6,U9,V9,W9)</x:f>
        <x:v>1.5</x:v>
      </x:c>
      <x:c r="J9" s="29" t="n">
        <x:f>CHOOSE(Premissas!$F$6,X9,Y9,Z9)</x:f>
        <x:v>16</x:v>
      </x:c>
      <x:c r="K9" s="29" t="n">
        <x:f>Medidas!I7*G9/1000*Premissas!$F$20*D9</x:f>
        <x:v>29434.5</x:v>
      </x:c>
      <x:c r="L9" s="10" t="n">
        <x:f>K9/H9+I9*J9*D9</x:f>
        <x:v>6630.9</x:v>
      </x:c>
      <x:c r="M9" s="29" t="n">
        <x:f>L9*Premissas!$F$22</x:f>
        <x:v>497.31749999999994</x:v>
      </x:c>
      <x:c r="N9" s="10"/>
      <x:c r="O9" s="9" t="n">
        <x:v>59.3</x:v>
      </x:c>
      <x:c r="P9" s="9" t="n">
        <x:v>105.5</x:v>
      </x:c>
      <x:c r="Q9" s="9" t="n">
        <x:v>174.8</x:v>
      </x:c>
      <x:c r="R9" s="9" t="n">
        <x:v>6</x:v>
      </x:c>
      <x:c r="S9" s="9" t="n">
        <x:v>5</x:v>
      </x:c>
      <x:c r="T9" s="30" t="n">
        <x:v>4</x:v>
      </x:c>
      <x:c r="U9" s="30" t="n">
        <x:v>0.75</x:v>
      </x:c>
      <x:c r="V9" s="30" t="n">
        <x:v>1.5</x:v>
      </x:c>
      <x:c r="W9" s="30" t="n">
        <x:v>3</x:v>
      </x:c>
      <x:c r="X9" s="30" t="n">
        <x:v>16</x:v>
      </x:c>
      <x:c r="Y9" s="30" t="n">
        <x:v>16</x:v>
      </x:c>
      <x:c r="Z9" s="30" t="n">
        <x:v>16</x:v>
      </x:c>
    </x:row>
    <x:row r="10" ht="26" customHeight="1">
      <x:c r="A10" s="2"/>
      <x:c r="B10" s="2"/>
      <x:c r="C10" s="2" t="str">
        <x:v>Abril</x:v>
      </x:c>
      <x:c r="D10" s="10" t="n">
        <x:v>30</x:v>
      </x:c>
      <x:c r="E10" s="10" t="n">
        <x:v>18.6</x:v>
      </x:c>
      <x:c r="F10" s="10" t="n">
        <x:v>28.4</x:v>
      </x:c>
      <x:c r="G10" s="29" t="n">
        <x:f>CHOOSE(Premissas!$F$6,O10,P10,Q10)</x:f>
        <x:v>135</x:v>
      </x:c>
      <x:c r="H10" s="29" t="n">
        <x:f>CHOOSE(Premissas!$F$6,R10,S10,T10)</x:f>
        <x:v>4.5</x:v>
      </x:c>
      <x:c r="I10" s="29" t="n">
        <x:f>CHOOSE(Premissas!$F$6,U10,V10,W10)</x:f>
        <x:v>1.5</x:v>
      </x:c>
      <x:c r="J10" s="29" t="n">
        <x:f>CHOOSE(Premissas!$F$6,X10,Y10,Z10)</x:f>
        <x:v>16</x:v>
      </x:c>
      <x:c r="K10" s="29" t="n">
        <x:f>Medidas!I7*G10/1000*Premissas!$F$20*D10</x:f>
        <x:v>36450</x:v>
      </x:c>
      <x:c r="L10" s="10" t="n">
        <x:f>K10/H10+I10*J10*D10</x:f>
        <x:v>8820</x:v>
      </x:c>
      <x:c r="M10" s="29" t="n">
        <x:f>L10*Premissas!$F$22</x:f>
        <x:v>661.5</x:v>
      </x:c>
      <x:c r="N10" s="10"/>
      <x:c r="O10" s="9" t="n">
        <x:v>77</x:v>
      </x:c>
      <x:c r="P10" s="9" t="n">
        <x:v>135</x:v>
      </x:c>
      <x:c r="Q10" s="9" t="n">
        <x:v>222</x:v>
      </x:c>
      <x:c r="R10" s="9" t="n">
        <x:v>5.5</x:v>
      </x:c>
      <x:c r="S10" s="9" t="n">
        <x:v>4.5</x:v>
      </x:c>
      <x:c r="T10" s="30" t="n">
        <x:v>3.5</x:v>
      </x:c>
      <x:c r="U10" s="30" t="n">
        <x:v>0.75</x:v>
      </x:c>
      <x:c r="V10" s="30" t="n">
        <x:v>1.5</x:v>
      </x:c>
      <x:c r="W10" s="30" t="n">
        <x:v>3</x:v>
      </x:c>
      <x:c r="X10" s="30" t="n">
        <x:v>16</x:v>
      </x:c>
      <x:c r="Y10" s="30" t="n">
        <x:v>16</x:v>
      </x:c>
      <x:c r="Z10" s="30" t="n">
        <x:v>16</x:v>
      </x:c>
    </x:row>
    <x:row r="11" ht="26" customHeight="1">
      <x:c r="A11" s="2"/>
      <x:c r="B11" s="2"/>
      <x:c r="C11" s="2" t="str">
        <x:v>Maio</x:v>
      </x:c>
      <x:c r="D11" s="10" t="n">
        <x:v>31</x:v>
      </x:c>
      <x:c r="E11" s="10" t="n">
        <x:v>15.7</x:v>
      </x:c>
      <x:c r="F11" s="10" t="n">
        <x:v>25</x:v>
      </x:c>
      <x:c r="G11" s="29" t="n">
        <x:f>CHOOSE(Premissas!$F$6,O11,P11,Q11)</x:f>
        <x:v>166.5</x:v>
      </x:c>
      <x:c r="H11" s="29" t="n">
        <x:f>CHOOSE(Premissas!$F$6,R11,S11,T11)</x:f>
        <x:v>4.5</x:v>
      </x:c>
      <x:c r="I11" s="29" t="n">
        <x:f>CHOOSE(Premissas!$F$6,U11,V11,W11)</x:f>
        <x:v>1.5</x:v>
      </x:c>
      <x:c r="J11" s="29" t="n">
        <x:f>CHOOSE(Premissas!$F$6,X11,Y11,Z11)</x:f>
        <x:v>16</x:v>
      </x:c>
      <x:c r="K11" s="29" t="n">
        <x:f>Medidas!I7*G11/1000*Premissas!$F$20*D11</x:f>
        <x:v>46453.5</x:v>
      </x:c>
      <x:c r="L11" s="10" t="n">
        <x:f>K11/H11+I11*J11*D11</x:f>
        <x:v>11067</x:v>
      </x:c>
      <x:c r="M11" s="29" t="n">
        <x:f>L11*Premissas!$F$22</x:f>
        <x:v>830.025</x:v>
      </x:c>
      <x:c r="N11" s="10"/>
      <x:c r="O11" s="9" t="n">
        <x:v>95.9</x:v>
      </x:c>
      <x:c r="P11" s="9" t="n">
        <x:v>166.5</x:v>
      </x:c>
      <x:c r="Q11" s="9" t="n">
        <x:v>272.4</x:v>
      </x:c>
      <x:c r="R11" s="9" t="n">
        <x:v>5.5</x:v>
      </x:c>
      <x:c r="S11" s="9" t="n">
        <x:v>4.5</x:v>
      </x:c>
      <x:c r="T11" s="30" t="n">
        <x:v>3.5</x:v>
      </x:c>
      <x:c r="U11" s="30" t="n">
        <x:v>0.75</x:v>
      </x:c>
      <x:c r="V11" s="30" t="n">
        <x:v>1.5</x:v>
      </x:c>
      <x:c r="W11" s="30" t="n">
        <x:v>3</x:v>
      </x:c>
      <x:c r="X11" s="30" t="n">
        <x:v>16</x:v>
      </x:c>
      <x:c r="Y11" s="30" t="n">
        <x:v>16</x:v>
      </x:c>
      <x:c r="Z11" s="30" t="n">
        <x:v>16</x:v>
      </x:c>
    </x:row>
    <x:row r="12" ht="26" customHeight="1">
      <x:c r="A12" s="2"/>
      <x:c r="B12" s="2"/>
      <x:c r="C12" s="2" t="str">
        <x:v>Junho</x:v>
      </x:c>
      <x:c r="D12" s="10" t="n">
        <x:v>30</x:v>
      </x:c>
      <x:c r="E12" s="10" t="n">
        <x:v>13.8</x:v>
      </x:c>
      <x:c r="F12" s="10" t="n">
        <x:v>23.1</x:v>
      </x:c>
      <x:c r="G12" s="29" t="n">
        <x:f>CHOOSE(Premissas!$F$6,O12,P12,Q12)</x:f>
        <x:v>185.5</x:v>
      </x:c>
      <x:c r="H12" s="29" t="n">
        <x:f>CHOOSE(Premissas!$F$6,R12,S12,T12)</x:f>
        <x:v>4</x:v>
      </x:c>
      <x:c r="I12" s="29" t="n">
        <x:f>CHOOSE(Premissas!$F$6,U12,V12,W12)</x:f>
        <x:v>1.5</x:v>
      </x:c>
      <x:c r="J12" s="29" t="n">
        <x:f>CHOOSE(Premissas!$F$6,X12,Y12,Z12)</x:f>
        <x:v>16</x:v>
      </x:c>
      <x:c r="K12" s="29" t="n">
        <x:f>Medidas!I7*G12/1000*Premissas!$F$20*D12</x:f>
        <x:v>50085</x:v>
      </x:c>
      <x:c r="L12" s="10" t="n">
        <x:f>K12/H12+I12*J12*D12</x:f>
        <x:v>13241.25</x:v>
      </x:c>
      <x:c r="M12" s="29" t="n">
        <x:f>L12*Premissas!$F$22</x:f>
        <x:v>993.09375</x:v>
      </x:c>
      <x:c r="N12" s="10"/>
      <x:c r="O12" s="9" t="n">
        <x:v>107.3</x:v>
      </x:c>
      <x:c r="P12" s="9" t="n">
        <x:v>185.5</x:v>
      </x:c>
      <x:c r="Q12" s="9" t="n">
        <x:v>302.8</x:v>
      </x:c>
      <x:c r="R12" s="9" t="n">
        <x:v>5</x:v>
      </x:c>
      <x:c r="S12" s="9" t="n">
        <x:v>4</x:v>
      </x:c>
      <x:c r="T12" s="30" t="n">
        <x:v>3</x:v>
      </x:c>
      <x:c r="U12" s="30" t="n">
        <x:v>0.75</x:v>
      </x:c>
      <x:c r="V12" s="30" t="n">
        <x:v>1.5</x:v>
      </x:c>
      <x:c r="W12" s="30" t="n">
        <x:v>3</x:v>
      </x:c>
      <x:c r="X12" s="30" t="n">
        <x:v>16</x:v>
      </x:c>
      <x:c r="Y12" s="30" t="n">
        <x:v>16</x:v>
      </x:c>
      <x:c r="Z12" s="30" t="n">
        <x:v>16</x:v>
      </x:c>
    </x:row>
    <x:row r="13" ht="26" customHeight="1">
      <x:c r="A13" s="2"/>
      <x:c r="B13" s="2"/>
      <x:c r="C13" s="2" t="str">
        <x:v>Julho</x:v>
      </x:c>
      <x:c r="D13" s="10" t="n">
        <x:v>31</x:v>
      </x:c>
      <x:c r="E13" s="10" t="n">
        <x:v>13.1</x:v>
      </x:c>
      <x:c r="F13" s="10" t="n">
        <x:v>23.2</x:v>
      </x:c>
      <x:c r="G13" s="29" t="n">
        <x:f>CHOOSE(Premissas!$F$6,O13,P13,Q13)</x:f>
        <x:v>188.5</x:v>
      </x:c>
      <x:c r="H13" s="29" t="n">
        <x:f>CHOOSE(Premissas!$F$6,R13,S13,T13)</x:f>
        <x:v>4</x:v>
      </x:c>
      <x:c r="I13" s="29" t="n">
        <x:f>CHOOSE(Premissas!$F$6,U13,V13,W13)</x:f>
        <x:v>1.5</x:v>
      </x:c>
      <x:c r="J13" s="29" t="n">
        <x:f>CHOOSE(Premissas!$F$6,X13,Y13,Z13)</x:f>
        <x:v>16</x:v>
      </x:c>
      <x:c r="K13" s="29" t="n">
        <x:f>Medidas!I7*G13/1000*Premissas!$F$20*D13</x:f>
        <x:v>52591.5</x:v>
      </x:c>
      <x:c r="L13" s="10" t="n">
        <x:f>K13/H13+I13*J13*D13</x:f>
        <x:v>13891.875</x:v>
      </x:c>
      <x:c r="M13" s="29" t="n">
        <x:f>L13*Premissas!$F$22</x:f>
        <x:v>1041.890625</x:v>
      </x:c>
      <x:c r="N13" s="10"/>
      <x:c r="O13" s="9" t="n">
        <x:v>109.1</x:v>
      </x:c>
      <x:c r="P13" s="9" t="n">
        <x:v>188.5</x:v>
      </x:c>
      <x:c r="Q13" s="9" t="n">
        <x:v>307.6</x:v>
      </x:c>
      <x:c r="R13" s="9" t="n">
        <x:v>5</x:v>
      </x:c>
      <x:c r="S13" s="9" t="n">
        <x:v>4</x:v>
      </x:c>
      <x:c r="T13" s="30" t="n">
        <x:v>3</x:v>
      </x:c>
      <x:c r="U13" s="30" t="n">
        <x:v>0.75</x:v>
      </x:c>
      <x:c r="V13" s="30" t="n">
        <x:v>1.5</x:v>
      </x:c>
      <x:c r="W13" s="30" t="n">
        <x:v>3</x:v>
      </x:c>
      <x:c r="X13" s="30" t="n">
        <x:v>16</x:v>
      </x:c>
      <x:c r="Y13" s="30" t="n">
        <x:v>16</x:v>
      </x:c>
      <x:c r="Z13" s="30" t="n">
        <x:v>16</x:v>
      </x:c>
    </x:row>
    <x:row r="14" ht="26" customHeight="1">
      <x:c r="A14" s="2"/>
      <x:c r="B14" s="2"/>
      <x:c r="C14" s="2" t="str">
        <x:v>Agosto</x:v>
      </x:c>
      <x:c r="D14" s="10" t="n">
        <x:v>31</x:v>
      </x:c>
      <x:c r="E14" s="10" t="n">
        <x:v>14.3</x:v>
      </x:c>
      <x:c r="F14" s="10" t="n">
        <x:v>24.8</x:v>
      </x:c>
      <x:c r="G14" s="29" t="n">
        <x:f>CHOOSE(Premissas!$F$6,O14,P14,Q14)</x:f>
        <x:v>174.5</x:v>
      </x:c>
      <x:c r="H14" s="29" t="n">
        <x:f>CHOOSE(Premissas!$F$6,R14,S14,T14)</x:f>
        <x:v>4</x:v>
      </x:c>
      <x:c r="I14" s="29" t="n">
        <x:f>CHOOSE(Premissas!$F$6,U14,V14,W14)</x:f>
        <x:v>1.5</x:v>
      </x:c>
      <x:c r="J14" s="29" t="n">
        <x:f>CHOOSE(Premissas!$F$6,X14,Y14,Z14)</x:f>
        <x:v>16</x:v>
      </x:c>
      <x:c r="K14" s="29" t="n">
        <x:f>Medidas!I7*G14/1000*Premissas!$F$20*D14</x:f>
        <x:v>48685.5</x:v>
      </x:c>
      <x:c r="L14" s="10" t="n">
        <x:f>K14/H14+I14*J14*D14</x:f>
        <x:v>12915.375</x:v>
      </x:c>
      <x:c r="M14" s="29" t="n">
        <x:f>L14*Premissas!$F$22</x:f>
        <x:v>968.6531249999999</x:v>
      </x:c>
      <x:c r="N14" s="10"/>
      <x:c r="O14" s="9" t="n">
        <x:v>100.7</x:v>
      </x:c>
      <x:c r="P14" s="9" t="n">
        <x:v>174.5</x:v>
      </x:c>
      <x:c r="Q14" s="9" t="n">
        <x:v>285.2</x:v>
      </x:c>
      <x:c r="R14" s="9" t="n">
        <x:v>5</x:v>
      </x:c>
      <x:c r="S14" s="9" t="n">
        <x:v>4</x:v>
      </x:c>
      <x:c r="T14" s="30" t="n">
        <x:v>3</x:v>
      </x:c>
      <x:c r="U14" s="30" t="n">
        <x:v>0.75</x:v>
      </x:c>
      <x:c r="V14" s="30" t="n">
        <x:v>1.5</x:v>
      </x:c>
      <x:c r="W14" s="30" t="n">
        <x:v>3</x:v>
      </x:c>
      <x:c r="X14" s="30" t="n">
        <x:v>16</x:v>
      </x:c>
      <x:c r="Y14" s="30" t="n">
        <x:v>16</x:v>
      </x:c>
      <x:c r="Z14" s="30" t="n">
        <x:v>16</x:v>
      </x:c>
    </x:row>
    <x:row r="15" ht="26" customHeight="1">
      <x:c r="A15" s="2"/>
      <x:c r="B15" s="2"/>
      <x:c r="C15" s="2" t="str">
        <x:v>Setembro</x:v>
      </x:c>
      <x:c r="D15" s="10" t="n">
        <x:v>30</x:v>
      </x:c>
      <x:c r="E15" s="10" t="n">
        <x:v>15.9</x:v>
      </x:c>
      <x:c r="F15" s="10" t="n">
        <x:v>26.4</x:v>
      </x:c>
      <x:c r="G15" s="29" t="n">
        <x:f>CHOOSE(Premissas!$F$6,O15,P15,Q15)</x:f>
        <x:v>158.5</x:v>
      </x:c>
      <x:c r="H15" s="29" t="n">
        <x:f>CHOOSE(Premissas!$F$6,R15,S15,T15)</x:f>
        <x:v>4.5</x:v>
      </x:c>
      <x:c r="I15" s="29" t="n">
        <x:f>CHOOSE(Premissas!$F$6,U15,V15,W15)</x:f>
        <x:v>1.5</x:v>
      </x:c>
      <x:c r="J15" s="29" t="n">
        <x:f>CHOOSE(Premissas!$F$6,X15,Y15,Z15)</x:f>
        <x:v>16</x:v>
      </x:c>
      <x:c r="K15" s="29" t="n">
        <x:f>Medidas!I7*G15/1000*Premissas!$F$20*D15</x:f>
        <x:v>42795</x:v>
      </x:c>
      <x:c r="L15" s="10" t="n">
        <x:f>K15/H15+I15*J15*D15</x:f>
        <x:v>10230</x:v>
      </x:c>
      <x:c r="M15" s="29" t="n">
        <x:f>L15*Premissas!$F$22</x:f>
        <x:v>767.25</x:v>
      </x:c>
      <x:c r="N15" s="10"/>
      <x:c r="O15" s="9" t="n">
        <x:v>91.1</x:v>
      </x:c>
      <x:c r="P15" s="9" t="n">
        <x:v>158.5</x:v>
      </x:c>
      <x:c r="Q15" s="9" t="n">
        <x:v>259.6</x:v>
      </x:c>
      <x:c r="R15" s="9" t="n">
        <x:v>5.5</x:v>
      </x:c>
      <x:c r="S15" s="9" t="n">
        <x:v>4.5</x:v>
      </x:c>
      <x:c r="T15" s="30" t="n">
        <x:v>3.5</x:v>
      </x:c>
      <x:c r="U15" s="30" t="n">
        <x:v>0.75</x:v>
      </x:c>
      <x:c r="V15" s="30" t="n">
        <x:v>1.5</x:v>
      </x:c>
      <x:c r="W15" s="30" t="n">
        <x:v>3</x:v>
      </x:c>
      <x:c r="X15" s="30" t="n">
        <x:v>16</x:v>
      </x:c>
      <x:c r="Y15" s="30" t="n">
        <x:v>16</x:v>
      </x:c>
      <x:c r="Z15" s="30" t="n">
        <x:v>16</x:v>
      </x:c>
    </x:row>
    <x:row r="16" ht="26" customHeight="1">
      <x:c r="A16" s="2"/>
      <x:c r="B16" s="2"/>
      <x:c r="C16" s="2" t="str">
        <x:v>Outubro</x:v>
      </x:c>
      <x:c r="D16" s="10" t="n">
        <x:v>31</x:v>
      </x:c>
      <x:c r="E16" s="10" t="n">
        <x:v>18.6</x:v>
      </x:c>
      <x:c r="F16" s="10" t="n">
        <x:v>29.2</x:v>
      </x:c>
      <x:c r="G16" s="29" t="n">
        <x:f>CHOOSE(Premissas!$F$6,O16,P16,Q16)</x:f>
        <x:v>131</x:v>
      </x:c>
      <x:c r="H16" s="29" t="n">
        <x:f>CHOOSE(Premissas!$F$6,R16,S16,T16)</x:f>
        <x:v>4.5</x:v>
      </x:c>
      <x:c r="I16" s="29" t="n">
        <x:f>CHOOSE(Premissas!$F$6,U16,V16,W16)</x:f>
        <x:v>1.5</x:v>
      </x:c>
      <x:c r="J16" s="29" t="n">
        <x:f>CHOOSE(Premissas!$F$6,X16,Y16,Z16)</x:f>
        <x:v>16</x:v>
      </x:c>
      <x:c r="K16" s="29" t="n">
        <x:f>Medidas!I7*G16/1000*Premissas!$F$20*D16</x:f>
        <x:v>36549</x:v>
      </x:c>
      <x:c r="L16" s="10" t="n">
        <x:f>K16/H16+I16*J16*D16</x:f>
        <x:v>8866</x:v>
      </x:c>
      <x:c r="M16" s="29" t="n">
        <x:f>L16*Premissas!$F$22</x:f>
        <x:v>664.9499999999999</x:v>
      </x:c>
      <x:c r="N16" s="10"/>
      <x:c r="O16" s="9" t="n">
        <x:v>74.6</x:v>
      </x:c>
      <x:c r="P16" s="9" t="n">
        <x:v>131</x:v>
      </x:c>
      <x:c r="Q16" s="9" t="n">
        <x:v>215.6</x:v>
      </x:c>
      <x:c r="R16" s="9" t="n">
        <x:v>5.5</x:v>
      </x:c>
      <x:c r="S16" s="9" t="n">
        <x:v>4.5</x:v>
      </x:c>
      <x:c r="T16" s="30" t="n">
        <x:v>3.5</x:v>
      </x:c>
      <x:c r="U16" s="30" t="n">
        <x:v>0.75</x:v>
      </x:c>
      <x:c r="V16" s="30" t="n">
        <x:v>1.5</x:v>
      </x:c>
      <x:c r="W16" s="30" t="n">
        <x:v>3</x:v>
      </x:c>
      <x:c r="X16" s="30" t="n">
        <x:v>16</x:v>
      </x:c>
      <x:c r="Y16" s="30" t="n">
        <x:v>16</x:v>
      </x:c>
      <x:c r="Z16" s="30" t="n">
        <x:v>16</x:v>
      </x:c>
    </x:row>
    <x:row r="17" ht="26" customHeight="1">
      <x:c r="A17" s="2"/>
      <x:c r="B17" s="2"/>
      <x:c r="C17" s="2" t="str">
        <x:v>Novembro</x:v>
      </x:c>
      <x:c r="D17" s="10" t="n">
        <x:v>30</x:v>
      </x:c>
      <x:c r="E17" s="10" t="n">
        <x:v>20.1</x:v>
      </x:c>
      <x:c r="F17" s="10" t="n">
        <x:v>30.7</x:v>
      </x:c>
      <x:c r="G17" s="29" t="n">
        <x:f>CHOOSE(Premissas!$F$6,O17,P17,Q17)</x:f>
        <x:v>116</x:v>
      </x:c>
      <x:c r="H17" s="29" t="n">
        <x:f>CHOOSE(Premissas!$F$6,R17,S17,T17)</x:f>
        <x:v>4.5</x:v>
      </x:c>
      <x:c r="I17" s="29" t="n">
        <x:f>CHOOSE(Premissas!$F$6,U17,V17,W17)</x:f>
        <x:v>1.5</x:v>
      </x:c>
      <x:c r="J17" s="29" t="n">
        <x:f>CHOOSE(Premissas!$F$6,X17,Y17,Z17)</x:f>
        <x:v>16</x:v>
      </x:c>
      <x:c r="K17" s="29" t="n">
        <x:f>Medidas!I7*G17/1000*Premissas!$F$20*D17</x:f>
        <x:v>31320</x:v>
      </x:c>
      <x:c r="L17" s="10" t="n">
        <x:f>K17/H17+I17*J17*D17</x:f>
        <x:v>7680</x:v>
      </x:c>
      <x:c r="M17" s="29" t="n">
        <x:f>L17*Premissas!$F$22</x:f>
        <x:v>576</x:v>
      </x:c>
      <x:c r="N17" s="10"/>
      <x:c r="O17" s="9" t="n">
        <x:v>65.6</x:v>
      </x:c>
      <x:c r="P17" s="9" t="n">
        <x:v>116</x:v>
      </x:c>
      <x:c r="Q17" s="9" t="n">
        <x:v>191.6</x:v>
      </x:c>
      <x:c r="R17" s="9" t="n">
        <x:v>5.5</x:v>
      </x:c>
      <x:c r="S17" s="9" t="n">
        <x:v>4.5</x:v>
      </x:c>
      <x:c r="T17" s="30" t="n">
        <x:v>3.5</x:v>
      </x:c>
      <x:c r="U17" s="30" t="n">
        <x:v>0.75</x:v>
      </x:c>
      <x:c r="V17" s="30" t="n">
        <x:v>1.5</x:v>
      </x:c>
      <x:c r="W17" s="30" t="n">
        <x:v>3</x:v>
      </x:c>
      <x:c r="X17" s="30" t="n">
        <x:v>16</x:v>
      </x:c>
      <x:c r="Y17" s="30" t="n">
        <x:v>16</x:v>
      </x:c>
      <x:c r="Z17" s="30" t="n">
        <x:v>16</x:v>
      </x:c>
    </x:row>
    <x:row r="18" ht="26" customHeight="1">
      <x:c r="A18" s="2"/>
      <x:c r="B18" s="2"/>
      <x:c r="C18" s="2" t="str">
        <x:v>Dezembro</x:v>
      </x:c>
      <x:c r="D18" s="10" t="n">
        <x:v>31</x:v>
      </x:c>
      <x:c r="E18" s="10" t="n">
        <x:v>21.8</x:v>
      </x:c>
      <x:c r="F18" s="10" t="n">
        <x:v>32.3</x:v>
      </x:c>
      <x:c r="G18" s="29" t="n">
        <x:f>CHOOSE(Premissas!$F$6,O18,P18,Q18)</x:f>
        <x:v>99.5</x:v>
      </x:c>
      <x:c r="H18" s="29" t="n">
        <x:f>CHOOSE(Premissas!$F$6,R18,S18,T18)</x:f>
        <x:v>5</x:v>
      </x:c>
      <x:c r="I18" s="29" t="n">
        <x:f>CHOOSE(Premissas!$F$6,U18,V18,W18)</x:f>
        <x:v>1.5</x:v>
      </x:c>
      <x:c r="J18" s="29" t="n">
        <x:f>CHOOSE(Premissas!$F$6,X18,Y18,Z18)</x:f>
        <x:v>16</x:v>
      </x:c>
      <x:c r="K18" s="29" t="n">
        <x:f>Medidas!I7*G18/1000*Premissas!$F$20*D18</x:f>
        <x:v>27760.5</x:v>
      </x:c>
      <x:c r="L18" s="10" t="n">
        <x:f>K18/H18+I18*J18*D18</x:f>
        <x:v>6296.1</x:v>
      </x:c>
      <x:c r="M18" s="29" t="n">
        <x:f>L18*Premissas!$F$22</x:f>
        <x:v>472.2075</x:v>
      </x:c>
      <x:c r="N18" s="10"/>
      <x:c r="O18" s="9" t="n">
        <x:v>55.7</x:v>
      </x:c>
      <x:c r="P18" s="9" t="n">
        <x:v>99.5</x:v>
      </x:c>
      <x:c r="Q18" s="9" t="n">
        <x:v>165.2</x:v>
      </x:c>
      <x:c r="R18" s="9" t="n">
        <x:v>6</x:v>
      </x:c>
      <x:c r="S18" s="9" t="n">
        <x:v>5</x:v>
      </x:c>
      <x:c r="T18" s="30" t="n">
        <x:v>4</x:v>
      </x:c>
      <x:c r="U18" s="30" t="n">
        <x:v>0.75</x:v>
      </x:c>
      <x:c r="V18" s="30" t="n">
        <x:v>1.5</x:v>
      </x:c>
      <x:c r="W18" s="30" t="n">
        <x:v>3</x:v>
      </x:c>
      <x:c r="X18" s="30" t="n">
        <x:v>16</x:v>
      </x:c>
      <x:c r="Y18" s="30" t="n">
        <x:v>16</x:v>
      </x:c>
      <x:c r="Z18" s="30" t="n">
        <x:v>16</x:v>
      </x:c>
    </x:row>
    <x:row r="19" ht="26" customHeight="1">
      <x:c r="A19" s="2"/>
      <x:c r="B19" s="2"/>
      <x:c r="C19" s="2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31"/>
      <x:c r="U19" s="31"/>
      <x:c r="V19" s="31"/>
      <x:c r="W19" s="31"/>
      <x:c r="X19" s="31"/>
      <x:c r="Y19" s="31"/>
      <x:c r="Z19" s="31"/>
    </x:row>
    <x:row r="20" ht="36" customHeight="1">
      <x:c r="A20" s="2"/>
      <x:c r="B20" s="2"/>
      <x:c r="C20" s="13" t="str">
        <x:v>Ano</x:v>
      </x:c>
      <x:c r="D20" s="23" t="n">
        <x:f>SUM(D7:D18)</x:f>
        <x:v>365</x:v>
      </x:c>
      <x:c r="E20" s="23"/>
      <x:c r="F20" s="23"/>
      <x:c r="G20" s="23"/>
      <x:c r="H20" s="23"/>
      <x:c r="I20" s="23"/>
      <x:c r="J20" s="23"/>
      <x:c r="K20" s="23" t="n">
        <x:f>SUM(K7:K18)</x:f>
        <x:v>451300.5</x:v>
      </x:c>
      <x:c r="L20" s="23" t="n">
        <x:f>SUM(L7:L18)</x:f>
        <x:v>110889.70000000001</x:v>
      </x:c>
      <x:c r="M20" s="23" t="n">
        <x:f>SUM(M7:M18)</x:f>
        <x:v>8316.727499999999</x:v>
      </x:c>
      <x:c r="N20" s="10"/>
      <x:c r="O20" s="10"/>
      <x:c r="P20" s="10"/>
      <x:c r="Q20" s="10"/>
      <x:c r="R20" s="10"/>
      <x:c r="S20" s="10"/>
      <x:c r="T20" s="31"/>
      <x:c r="U20" s="31"/>
      <x:c r="V20" s="31"/>
      <x:c r="W20" s="31"/>
      <x:c r="X20" s="31"/>
      <x:c r="Y20" s="31"/>
      <x:c r="Z20" s="31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2"/>
      <x:c r="C23" s="2" t="str">
        <x:v>Sem cobertura de construção e sem manta no padrão. Cargas e COP são hipóteses mensais de sensibilidade.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2"/>
      <x:c r="C24" s="2" t="str">
        <x:v>Fórmula: área × carga/1.000 × 24 h × dias / COP + auxiliares. Não garante água a 28 °C.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2"/>
      <x:c r="C25" s="2" t="str">
        <x:v>Manta removível é opcional: custo e cenário comparativo na apresentação; não incluída no capital padrão.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2"/>
      <x:c r="C26" s="2" t="str">
        <x:v>Consumo das duchas quentes e UV, demanda ANDE e extremos meteorológicos ainda exigem dimensionamento.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</x:row>
  </x:sheetData>
  <x:pageMargins left="0.7" right="0.7" top="0.75" bottom="0.75" header="0.3" footer="0.3"/>
</x:worksheet>
</file>